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" windowWidth="18075" windowHeight="10485" firstSheet="3" activeTab="3"/>
  </bookViews>
  <sheets>
    <sheet name="15.06.15" sheetId="1" r:id="rId1"/>
    <sheet name="17.06.15" sheetId="2" r:id="rId2"/>
    <sheet name="22.06.15" sheetId="3" r:id="rId3"/>
    <sheet name="09.07.15" sheetId="4" r:id="rId4"/>
  </sheets>
  <definedNames/>
  <calcPr fullCalcOnLoad="1"/>
</workbook>
</file>

<file path=xl/sharedStrings.xml><?xml version="1.0" encoding="utf-8"?>
<sst xmlns="http://schemas.openxmlformats.org/spreadsheetml/2006/main" count="154" uniqueCount="32">
  <si>
    <t>%</t>
  </si>
  <si>
    <t>Наименование предприятия</t>
  </si>
  <si>
    <t>Кошение трав, га</t>
  </si>
  <si>
    <t>Сено</t>
  </si>
  <si>
    <t>Заготовлено, тонн</t>
  </si>
  <si>
    <t>Сенаж</t>
  </si>
  <si>
    <t>Силос</t>
  </si>
  <si>
    <t>Травяная мука</t>
  </si>
  <si>
    <t>Условное поголовье</t>
  </si>
  <si>
    <t>На 1 условную голову, ц. к.ед.</t>
  </si>
  <si>
    <t>Прогноз</t>
  </si>
  <si>
    <t>Факт</t>
  </si>
  <si>
    <t>ООО "РусМолоко" отд."Яровое"</t>
  </si>
  <si>
    <t>ООО "РусМолоко" отд.  "Вешние  воды"</t>
  </si>
  <si>
    <t>ЗАО "Доры"</t>
  </si>
  <si>
    <t>ОАО "С-з им. Кирова"</t>
  </si>
  <si>
    <t>ООО "К-з Заветы Ильича"</t>
  </si>
  <si>
    <t>Итого</t>
  </si>
  <si>
    <t>к.ед</t>
  </si>
  <si>
    <t>Кошение на з/к, га</t>
  </si>
  <si>
    <t>озимые</t>
  </si>
  <si>
    <t>мн. травы</t>
  </si>
  <si>
    <t>Итого кормов, т. к.ед</t>
  </si>
  <si>
    <t>Сенокошение и заготовка кормов по Лотошинскому району на 15.06.2015 года</t>
  </si>
  <si>
    <t>Сенокошение и заготовка кормов по Лотошинскому району на 17.06.2015 года</t>
  </si>
  <si>
    <t>Сенокошение и заготовка кормов по Лотошинскому району на 22.06.2015 года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</si>
  <si>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</si>
  <si>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</si>
  <si>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% выполнения плана заготовки кормов</t>
  </si>
  <si>
    <t>Итого кормов,                      т. к.ед</t>
  </si>
  <si>
    <t>На 1 условную голову,              ц. к.ед.</t>
  </si>
  <si>
    <t>Сенокошение и заготовка кормов по Лотошинскому району на 09.07.2015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</si>
</sst>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32" borderId="1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72" fontId="0" fillId="0" borderId="18" xfId="0" applyNumberFormat="1" applyBorder="1" applyAlignment="1">
      <alignment horizontal="center" vertical="center" wrapText="1"/>
    </xf>
    <xf numFmtId="172" fontId="0" fillId="0" borderId="19" xfId="0" applyNumberFormat="1" applyBorder="1" applyAlignment="1">
      <alignment horizontal="center" vertical="center" wrapText="1"/>
    </xf>
    <xf numFmtId="172" fontId="2" fillId="0" borderId="20" xfId="0" applyNumberFormat="1" applyFont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0" fillId="0" borderId="23" xfId="0" applyNumberFormat="1" applyBorder="1" applyAlignment="1">
      <alignment horizontal="center" vertical="center" wrapText="1"/>
    </xf>
    <xf numFmtId="172" fontId="0" fillId="0" borderId="28" xfId="0" applyNumberFormat="1" applyBorder="1" applyAlignment="1">
      <alignment horizontal="center" vertical="center" wrapText="1"/>
    </xf>
    <xf numFmtId="172" fontId="2" fillId="0" borderId="27" xfId="0" applyNumberFormat="1" applyFont="1" applyBorder="1" applyAlignment="1">
      <alignment horizontal="center" vertical="center" wrapText="1"/>
    </xf>
    <xf numFmtId="172" fontId="0" fillId="0" borderId="24" xfId="0" applyNumberFormat="1" applyBorder="1" applyAlignment="1">
      <alignment horizontal="center" vertical="center" wrapText="1"/>
    </xf>
    <xf numFmtId="172" fontId="0" fillId="0" borderId="25" xfId="0" applyNumberFormat="1" applyBorder="1" applyAlignment="1">
      <alignment horizontal="center" vertical="center" wrapText="1"/>
    </xf>
    <xf numFmtId="172" fontId="2" fillId="0" borderId="26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2" fontId="0" fillId="0" borderId="31" xfId="0" applyNumberFormat="1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2" borderId="0" xfId="0" applyFill="1" applyAlignment="1">
      <alignment horizontal="center" vertical="center" wrapText="1"/>
    </xf>
    <xf numFmtId="0" fontId="2" fillId="32" borderId="22" xfId="0" applyFont="1" applyFill="1" applyBorder="1" applyAlignment="1">
      <alignment horizontal="left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172" fontId="0" fillId="32" borderId="18" xfId="0" applyNumberFormat="1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172" fontId="0" fillId="32" borderId="24" xfId="0" applyNumberFormat="1" applyFill="1" applyBorder="1" applyAlignment="1">
      <alignment horizontal="center" vertical="center" wrapText="1"/>
    </xf>
    <xf numFmtId="172" fontId="0" fillId="32" borderId="23" xfId="0" applyNumberFormat="1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2" fontId="0" fillId="32" borderId="31" xfId="0" applyNumberFormat="1" applyFill="1" applyBorder="1" applyAlignment="1">
      <alignment horizontal="center" vertical="center" wrapText="1"/>
    </xf>
    <xf numFmtId="0" fontId="0" fillId="32" borderId="33" xfId="0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172" fontId="5" fillId="0" borderId="18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2" fontId="5" fillId="0" borderId="24" xfId="0" applyNumberFormat="1" applyFont="1" applyBorder="1" applyAlignment="1">
      <alignment horizontal="center" vertical="center" wrapText="1"/>
    </xf>
    <xf numFmtId="172" fontId="5" fillId="0" borderId="23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72" fontId="5" fillId="32" borderId="18" xfId="0" applyNumberFormat="1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172" fontId="5" fillId="32" borderId="24" xfId="0" applyNumberFormat="1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172" fontId="5" fillId="32" borderId="23" xfId="0" applyNumberFormat="1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172" fontId="5" fillId="0" borderId="19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2" fontId="5" fillId="0" borderId="2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5" fillId="0" borderId="28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32" borderId="22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32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2" borderId="1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172" fontId="7" fillId="0" borderId="20" xfId="0" applyNumberFormat="1" applyFont="1" applyBorder="1" applyAlignment="1">
      <alignment horizontal="center" vertical="center" wrapText="1"/>
    </xf>
    <xf numFmtId="172" fontId="7" fillId="0" borderId="26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172" fontId="8" fillId="0" borderId="27" xfId="0" applyNumberFormat="1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2" fontId="8" fillId="0" borderId="27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72" fontId="7" fillId="0" borderId="27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5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textRotation="90" wrapText="1"/>
    </xf>
    <xf numFmtId="0" fontId="2" fillId="0" borderId="28" xfId="0" applyFont="1" applyBorder="1" applyAlignment="1">
      <alignment horizontal="center" vertical="center" textRotation="90" wrapText="1"/>
    </xf>
    <xf numFmtId="0" fontId="2" fillId="0" borderId="41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O9" sqref="O9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5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5" t="s">
        <v>22</v>
      </c>
      <c r="V2" s="115" t="s">
        <v>8</v>
      </c>
      <c r="W2" s="133" t="s">
        <v>9</v>
      </c>
      <c r="X2" s="118" t="s">
        <v>19</v>
      </c>
      <c r="Y2" s="119"/>
    </row>
    <row r="3" spans="1:25" ht="42.75" customHeight="1" thickBot="1">
      <c r="A3" s="116"/>
      <c r="B3" s="125"/>
      <c r="C3" s="126"/>
      <c r="D3" s="127"/>
      <c r="E3" s="111" t="s">
        <v>3</v>
      </c>
      <c r="F3" s="112"/>
      <c r="G3" s="113"/>
      <c r="H3" s="114"/>
      <c r="I3" s="111" t="s">
        <v>5</v>
      </c>
      <c r="J3" s="112"/>
      <c r="K3" s="113"/>
      <c r="L3" s="114"/>
      <c r="M3" s="111" t="s">
        <v>6</v>
      </c>
      <c r="N3" s="112"/>
      <c r="O3" s="113"/>
      <c r="P3" s="114"/>
      <c r="Q3" s="111" t="s">
        <v>7</v>
      </c>
      <c r="R3" s="112"/>
      <c r="S3" s="113"/>
      <c r="T3" s="114"/>
      <c r="U3" s="116"/>
      <c r="V3" s="116"/>
      <c r="W3" s="134"/>
      <c r="X3" s="120"/>
      <c r="Y3" s="121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34</v>
      </c>
      <c r="D5" s="15">
        <f aca="true" t="shared" si="0" ref="D5:D10">C5/B5*100</f>
        <v>1.2495406100698274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/>
      <c r="O5" s="24"/>
      <c r="P5" s="15">
        <f aca="true" t="shared" si="3" ref="P5:P10">N5*0.17</f>
        <v>0</v>
      </c>
      <c r="Q5" s="12"/>
      <c r="R5" s="5"/>
      <c r="S5" s="24"/>
      <c r="T5" s="15"/>
      <c r="U5" s="29">
        <f aca="true" t="shared" si="4" ref="U5:U10">H5+L5+P5+T5</f>
        <v>0</v>
      </c>
      <c r="V5" s="20">
        <v>1646</v>
      </c>
      <c r="W5" s="37">
        <f aca="true" t="shared" si="5" ref="W5:W10">U5/V5*10</f>
        <v>0</v>
      </c>
      <c r="X5" s="12"/>
      <c r="Y5" s="43">
        <v>5</v>
      </c>
    </row>
    <row r="6" spans="1:25" ht="30.75" customHeight="1">
      <c r="A6" s="23" t="s">
        <v>13</v>
      </c>
      <c r="B6" s="10">
        <v>3879</v>
      </c>
      <c r="C6" s="4">
        <v>520</v>
      </c>
      <c r="D6" s="15">
        <f t="shared" si="0"/>
        <v>13.405516885795308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/>
      <c r="O6" s="24"/>
      <c r="P6" s="15">
        <f t="shared" si="3"/>
        <v>0</v>
      </c>
      <c r="Q6" s="13"/>
      <c r="R6" s="3"/>
      <c r="S6" s="24"/>
      <c r="T6" s="15"/>
      <c r="U6" s="29">
        <f t="shared" si="4"/>
        <v>1020.0000000000001</v>
      </c>
      <c r="V6" s="19">
        <v>2000</v>
      </c>
      <c r="W6" s="37">
        <f t="shared" si="5"/>
        <v>5.1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336</v>
      </c>
      <c r="D8" s="15">
        <f t="shared" si="0"/>
        <v>8.4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516</v>
      </c>
      <c r="K8" s="32">
        <f t="shared" si="2"/>
        <v>5.876993166287016</v>
      </c>
      <c r="L8" s="15">
        <f>J8*0.34</f>
        <v>175.44000000000003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175.44000000000003</v>
      </c>
      <c r="V8" s="19">
        <v>1961</v>
      </c>
      <c r="W8" s="37">
        <f t="shared" si="5"/>
        <v>0.8946455889852117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55</v>
      </c>
      <c r="D9" s="16">
        <f t="shared" si="0"/>
        <v>2.1999999999999997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550</v>
      </c>
      <c r="O9" s="25"/>
      <c r="P9" s="16">
        <f t="shared" si="3"/>
        <v>93.5</v>
      </c>
      <c r="Q9" s="14"/>
      <c r="R9" s="7"/>
      <c r="S9" s="25"/>
      <c r="T9" s="16"/>
      <c r="U9" s="30">
        <f t="shared" si="4"/>
        <v>93.5</v>
      </c>
      <c r="V9" s="21">
        <v>930</v>
      </c>
      <c r="W9" s="38">
        <f t="shared" si="5"/>
        <v>1.0053763440860215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945</v>
      </c>
      <c r="D10" s="17">
        <f t="shared" si="0"/>
        <v>6.217105263157895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3516</v>
      </c>
      <c r="K10" s="34">
        <f t="shared" si="2"/>
        <v>9.56474428726877</v>
      </c>
      <c r="L10" s="17">
        <f>J10*0.34</f>
        <v>1195.44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1195.44</v>
      </c>
      <c r="V10" s="27">
        <f>+V5+V6+V7+V8+V9</f>
        <v>6537</v>
      </c>
      <c r="W10" s="39">
        <f t="shared" si="5"/>
        <v>1.8287287746672787</v>
      </c>
      <c r="X10" s="11">
        <f>SUM(X5:X9)</f>
        <v>0</v>
      </c>
      <c r="Y10" s="40">
        <f>SUM(Y5:Y9)</f>
        <v>277</v>
      </c>
    </row>
  </sheetData>
  <sheetProtection/>
  <mergeCells count="12">
    <mergeCell ref="I3:L3"/>
    <mergeCell ref="M3:P3"/>
    <mergeCell ref="Q3:T3"/>
    <mergeCell ref="A2:A4"/>
    <mergeCell ref="X2:Y3"/>
    <mergeCell ref="B2:D3"/>
    <mergeCell ref="E3:H3"/>
    <mergeCell ref="A1:W1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C5" sqref="C5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5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5" t="s">
        <v>22</v>
      </c>
      <c r="V2" s="115" t="s">
        <v>8</v>
      </c>
      <c r="W2" s="133" t="s">
        <v>9</v>
      </c>
      <c r="X2" s="118" t="s">
        <v>19</v>
      </c>
      <c r="Y2" s="119"/>
    </row>
    <row r="3" spans="1:25" ht="42.75" customHeight="1" thickBot="1">
      <c r="A3" s="116"/>
      <c r="B3" s="125"/>
      <c r="C3" s="126"/>
      <c r="D3" s="127"/>
      <c r="E3" s="111" t="s">
        <v>3</v>
      </c>
      <c r="F3" s="112"/>
      <c r="G3" s="113"/>
      <c r="H3" s="114"/>
      <c r="I3" s="111" t="s">
        <v>5</v>
      </c>
      <c r="J3" s="112"/>
      <c r="K3" s="113"/>
      <c r="L3" s="114"/>
      <c r="M3" s="111" t="s">
        <v>6</v>
      </c>
      <c r="N3" s="112"/>
      <c r="O3" s="113"/>
      <c r="P3" s="114"/>
      <c r="Q3" s="111" t="s">
        <v>7</v>
      </c>
      <c r="R3" s="112"/>
      <c r="S3" s="113"/>
      <c r="T3" s="114"/>
      <c r="U3" s="116"/>
      <c r="V3" s="116"/>
      <c r="W3" s="134"/>
      <c r="X3" s="120"/>
      <c r="Y3" s="121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73</v>
      </c>
      <c r="D5" s="15">
        <f aca="true" t="shared" si="0" ref="D5:D10">C5/B5*100</f>
        <v>2.682837192208747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450</v>
      </c>
      <c r="O5" s="24"/>
      <c r="P5" s="15">
        <f aca="true" t="shared" si="3" ref="P5:P10">N5*0.17</f>
        <v>76.5</v>
      </c>
      <c r="Q5" s="12"/>
      <c r="R5" s="5"/>
      <c r="S5" s="24"/>
      <c r="T5" s="15"/>
      <c r="U5" s="29">
        <f aca="true" t="shared" si="4" ref="U5:U10">H5+L5+P5+T5</f>
        <v>76.5</v>
      </c>
      <c r="V5" s="20">
        <v>1646</v>
      </c>
      <c r="W5" s="37">
        <f aca="true" t="shared" si="5" ref="W5:W10">U5/V5*10</f>
        <v>0.4647630619684082</v>
      </c>
      <c r="X5" s="12"/>
      <c r="Y5" s="43">
        <v>6</v>
      </c>
    </row>
    <row r="6" spans="1:25" ht="30.75" customHeight="1">
      <c r="A6" s="23" t="s">
        <v>13</v>
      </c>
      <c r="B6" s="10">
        <v>3879</v>
      </c>
      <c r="C6" s="4">
        <v>570</v>
      </c>
      <c r="D6" s="15">
        <f t="shared" si="0"/>
        <v>14.694508894044858</v>
      </c>
      <c r="E6" s="13">
        <v>1430</v>
      </c>
      <c r="F6" s="3"/>
      <c r="G6" s="24"/>
      <c r="H6" s="15">
        <f t="shared" si="1"/>
        <v>0</v>
      </c>
      <c r="I6" s="13">
        <v>12025</v>
      </c>
      <c r="J6" s="3">
        <v>3000</v>
      </c>
      <c r="K6" s="32">
        <f t="shared" si="2"/>
        <v>24.94802494802495</v>
      </c>
      <c r="L6" s="15">
        <f>J6*0.34</f>
        <v>1020.0000000000001</v>
      </c>
      <c r="M6" s="13">
        <v>8325</v>
      </c>
      <c r="N6" s="3">
        <v>900</v>
      </c>
      <c r="O6" s="24"/>
      <c r="P6" s="15">
        <f t="shared" si="3"/>
        <v>153</v>
      </c>
      <c r="Q6" s="13"/>
      <c r="R6" s="3"/>
      <c r="S6" s="24"/>
      <c r="T6" s="15"/>
      <c r="U6" s="29">
        <f t="shared" si="4"/>
        <v>1173</v>
      </c>
      <c r="V6" s="19">
        <v>2000</v>
      </c>
      <c r="W6" s="37">
        <f t="shared" si="5"/>
        <v>5.865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380</v>
      </c>
      <c r="D8" s="15">
        <f t="shared" si="0"/>
        <v>9.5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776</v>
      </c>
      <c r="K8" s="32">
        <f t="shared" si="2"/>
        <v>8.838268792710705</v>
      </c>
      <c r="L8" s="15">
        <f>J8*0.34</f>
        <v>263.84000000000003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263.84000000000003</v>
      </c>
      <c r="V8" s="19">
        <v>1961</v>
      </c>
      <c r="W8" s="37">
        <f t="shared" si="5"/>
        <v>1.3454360020397758</v>
      </c>
      <c r="X8" s="13"/>
      <c r="Y8" s="41">
        <v>272</v>
      </c>
    </row>
    <row r="9" spans="1:25" ht="30.75" customHeight="1" thickBot="1">
      <c r="A9" s="18" t="s">
        <v>16</v>
      </c>
      <c r="B9" s="62">
        <v>2500</v>
      </c>
      <c r="C9" s="6">
        <v>89</v>
      </c>
      <c r="D9" s="16">
        <f t="shared" si="0"/>
        <v>3.56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810</v>
      </c>
      <c r="O9" s="25"/>
      <c r="P9" s="16">
        <f t="shared" si="3"/>
        <v>137.70000000000002</v>
      </c>
      <c r="Q9" s="14"/>
      <c r="R9" s="7"/>
      <c r="S9" s="25"/>
      <c r="T9" s="16"/>
      <c r="U9" s="30">
        <f t="shared" si="4"/>
        <v>137.70000000000002</v>
      </c>
      <c r="V9" s="21">
        <v>930</v>
      </c>
      <c r="W9" s="38">
        <f t="shared" si="5"/>
        <v>1.4806451612903226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1112</v>
      </c>
      <c r="D10" s="17">
        <f t="shared" si="0"/>
        <v>7.315789473684211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3776</v>
      </c>
      <c r="K10" s="34">
        <f t="shared" si="2"/>
        <v>10.272034820457018</v>
      </c>
      <c r="L10" s="17">
        <f>J10*0.34</f>
        <v>1283.8400000000001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1283.8400000000001</v>
      </c>
      <c r="V10" s="27">
        <f>+V5+V6+V7+V8+V9</f>
        <v>6537</v>
      </c>
      <c r="W10" s="39">
        <f t="shared" si="5"/>
        <v>1.9639590026005815</v>
      </c>
      <c r="X10" s="11">
        <f>SUM(X5:X9)</f>
        <v>0</v>
      </c>
      <c r="Y10" s="40">
        <f>SUM(Y5:Y9)</f>
        <v>278</v>
      </c>
    </row>
  </sheetData>
  <sheetProtection/>
  <mergeCells count="12"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  <mergeCell ref="V2:V4"/>
    <mergeCell ref="W2:W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0"/>
  <sheetViews>
    <sheetView zoomScale="85" zoomScaleNormal="85" zoomScalePageLayoutView="0" workbookViewId="0" topLeftCell="A1">
      <pane xSplit="1" ySplit="4" topLeftCell="B5" activePane="bottomRight" state="frozen"/>
      <selection pane="topLeft" activeCell="C26" sqref="C26"/>
      <selection pane="topRight" activeCell="C26" sqref="C26"/>
      <selection pane="bottomLeft" activeCell="C26" sqref="C26"/>
      <selection pane="bottomRight" activeCell="J22" sqref="J22"/>
    </sheetView>
  </sheetViews>
  <sheetFormatPr defaultColWidth="9.00390625" defaultRowHeight="12.75"/>
  <cols>
    <col min="1" max="1" width="24.125" style="2" customWidth="1"/>
    <col min="2" max="20" width="8.125" style="2" customWidth="1"/>
    <col min="21" max="23" width="12.875" style="2" customWidth="1"/>
    <col min="24" max="16384" width="9.125" style="2" customWidth="1"/>
  </cols>
  <sheetData>
    <row r="1" spans="1:23" ht="42.75" customHeight="1" thickBot="1">
      <c r="A1" s="128" t="s">
        <v>25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6"/>
      <c r="V1" s="126"/>
      <c r="W1" s="126"/>
    </row>
    <row r="2" spans="1:25" ht="42.75" customHeight="1" thickBot="1">
      <c r="A2" s="115" t="s">
        <v>1</v>
      </c>
      <c r="B2" s="122" t="s">
        <v>2</v>
      </c>
      <c r="C2" s="123"/>
      <c r="D2" s="124"/>
      <c r="E2" s="129" t="s">
        <v>4</v>
      </c>
      <c r="F2" s="130"/>
      <c r="G2" s="130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2"/>
      <c r="U2" s="115" t="s">
        <v>22</v>
      </c>
      <c r="V2" s="115" t="s">
        <v>8</v>
      </c>
      <c r="W2" s="133" t="s">
        <v>9</v>
      </c>
      <c r="X2" s="118" t="s">
        <v>19</v>
      </c>
      <c r="Y2" s="119"/>
    </row>
    <row r="3" spans="1:25" ht="42.75" customHeight="1" thickBot="1">
      <c r="A3" s="116"/>
      <c r="B3" s="125"/>
      <c r="C3" s="126"/>
      <c r="D3" s="127"/>
      <c r="E3" s="111" t="s">
        <v>3</v>
      </c>
      <c r="F3" s="112"/>
      <c r="G3" s="113"/>
      <c r="H3" s="114"/>
      <c r="I3" s="111" t="s">
        <v>5</v>
      </c>
      <c r="J3" s="112"/>
      <c r="K3" s="113"/>
      <c r="L3" s="114"/>
      <c r="M3" s="111" t="s">
        <v>6</v>
      </c>
      <c r="N3" s="112"/>
      <c r="O3" s="113"/>
      <c r="P3" s="114"/>
      <c r="Q3" s="111" t="s">
        <v>7</v>
      </c>
      <c r="R3" s="112"/>
      <c r="S3" s="113"/>
      <c r="T3" s="114"/>
      <c r="U3" s="116"/>
      <c r="V3" s="116"/>
      <c r="W3" s="134"/>
      <c r="X3" s="120"/>
      <c r="Y3" s="121"/>
    </row>
    <row r="4" spans="1:25" ht="42.75" customHeight="1" thickBot="1">
      <c r="A4" s="117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17"/>
      <c r="V4" s="117"/>
      <c r="W4" s="135"/>
      <c r="X4" s="44" t="s">
        <v>20</v>
      </c>
      <c r="Y4" s="45" t="s">
        <v>21</v>
      </c>
    </row>
    <row r="5" spans="1:25" ht="30.75" customHeight="1">
      <c r="A5" s="22" t="s">
        <v>12</v>
      </c>
      <c r="B5" s="9">
        <v>2721</v>
      </c>
      <c r="C5" s="1">
        <v>180</v>
      </c>
      <c r="D5" s="15">
        <f aca="true" t="shared" si="0" ref="D5:D10">C5/B5*100</f>
        <v>6.615214994487322</v>
      </c>
      <c r="E5" s="12">
        <v>1203</v>
      </c>
      <c r="F5" s="5"/>
      <c r="G5" s="24"/>
      <c r="H5" s="15">
        <f aca="true" t="shared" si="1" ref="H5:H10">F5*0.46</f>
        <v>0</v>
      </c>
      <c r="I5" s="12">
        <v>8955</v>
      </c>
      <c r="J5" s="5"/>
      <c r="K5" s="32">
        <f aca="true" t="shared" si="2" ref="K5:K10">J5/I5*100</f>
        <v>0</v>
      </c>
      <c r="L5" s="15">
        <f>J5*0.34/100</f>
        <v>0</v>
      </c>
      <c r="M5" s="12">
        <v>5400</v>
      </c>
      <c r="N5" s="5">
        <v>1460</v>
      </c>
      <c r="O5" s="24"/>
      <c r="P5" s="15">
        <f aca="true" t="shared" si="3" ref="P5:P10">N5*0.17</f>
        <v>248.20000000000002</v>
      </c>
      <c r="Q5" s="12"/>
      <c r="R5" s="5"/>
      <c r="S5" s="24"/>
      <c r="T5" s="15"/>
      <c r="U5" s="29">
        <f aca="true" t="shared" si="4" ref="U5:U10">H5+L5+P5+T5</f>
        <v>248.20000000000002</v>
      </c>
      <c r="V5" s="20">
        <v>1646</v>
      </c>
      <c r="W5" s="37">
        <f aca="true" t="shared" si="5" ref="W5:W10">U5/V5*10</f>
        <v>1.5078979343863912</v>
      </c>
      <c r="X5" s="12"/>
      <c r="Y5" s="43">
        <v>10</v>
      </c>
    </row>
    <row r="6" spans="1:25" ht="30.75" customHeight="1">
      <c r="A6" s="23" t="s">
        <v>13</v>
      </c>
      <c r="B6" s="10">
        <v>3879</v>
      </c>
      <c r="C6" s="4">
        <v>880</v>
      </c>
      <c r="D6" s="15">
        <f t="shared" si="0"/>
        <v>22.68625934519206</v>
      </c>
      <c r="E6" s="13">
        <v>1430</v>
      </c>
      <c r="F6" s="3">
        <v>22</v>
      </c>
      <c r="G6" s="24"/>
      <c r="H6" s="15">
        <f t="shared" si="1"/>
        <v>10.120000000000001</v>
      </c>
      <c r="I6" s="13">
        <v>12025</v>
      </c>
      <c r="J6" s="3">
        <v>3600</v>
      </c>
      <c r="K6" s="32">
        <f t="shared" si="2"/>
        <v>29.93762993762994</v>
      </c>
      <c r="L6" s="15">
        <f>J6*0.34</f>
        <v>1224</v>
      </c>
      <c r="M6" s="13">
        <v>8325</v>
      </c>
      <c r="N6" s="3">
        <v>1700</v>
      </c>
      <c r="O6" s="24"/>
      <c r="P6" s="15">
        <f t="shared" si="3"/>
        <v>289</v>
      </c>
      <c r="Q6" s="13"/>
      <c r="R6" s="3"/>
      <c r="S6" s="24"/>
      <c r="T6" s="15"/>
      <c r="U6" s="29">
        <f t="shared" si="4"/>
        <v>1523.12</v>
      </c>
      <c r="V6" s="19">
        <v>2000</v>
      </c>
      <c r="W6" s="37">
        <f t="shared" si="5"/>
        <v>7.615599999999999</v>
      </c>
      <c r="X6" s="13"/>
      <c r="Y6" s="41"/>
    </row>
    <row r="7" spans="1:54" s="50" customFormat="1" ht="30.75" customHeight="1">
      <c r="A7" s="52" t="s">
        <v>14</v>
      </c>
      <c r="B7" s="53">
        <v>2100</v>
      </c>
      <c r="C7" s="54"/>
      <c r="D7" s="55">
        <f t="shared" si="0"/>
        <v>0</v>
      </c>
      <c r="E7" s="53">
        <v>500</v>
      </c>
      <c r="F7" s="54"/>
      <c r="G7" s="56"/>
      <c r="H7" s="55">
        <f t="shared" si="1"/>
        <v>0</v>
      </c>
      <c r="I7" s="53">
        <v>3000</v>
      </c>
      <c r="J7" s="54"/>
      <c r="K7" s="57">
        <f t="shared" si="2"/>
        <v>0</v>
      </c>
      <c r="L7" s="55">
        <f>J7*0.34</f>
        <v>0</v>
      </c>
      <c r="M7" s="53">
        <v>5000</v>
      </c>
      <c r="N7" s="54"/>
      <c r="O7" s="56"/>
      <c r="P7" s="55">
        <f t="shared" si="3"/>
        <v>0</v>
      </c>
      <c r="Q7" s="53"/>
      <c r="R7" s="54"/>
      <c r="S7" s="56"/>
      <c r="T7" s="55"/>
      <c r="U7" s="58">
        <f t="shared" si="4"/>
        <v>0</v>
      </c>
      <c r="V7" s="59"/>
      <c r="W7" s="60" t="e">
        <f t="shared" si="5"/>
        <v>#DIV/0!</v>
      </c>
      <c r="X7" s="53"/>
      <c r="Y7" s="6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</row>
    <row r="8" spans="1:25" ht="30.75" customHeight="1">
      <c r="A8" s="23" t="s">
        <v>15</v>
      </c>
      <c r="B8" s="10">
        <v>4000</v>
      </c>
      <c r="C8" s="4">
        <v>473</v>
      </c>
      <c r="D8" s="15">
        <f t="shared" si="0"/>
        <v>11.825</v>
      </c>
      <c r="E8" s="13">
        <v>500</v>
      </c>
      <c r="F8" s="3"/>
      <c r="G8" s="24"/>
      <c r="H8" s="15">
        <f t="shared" si="1"/>
        <v>0</v>
      </c>
      <c r="I8" s="13">
        <v>8780</v>
      </c>
      <c r="J8" s="3">
        <v>1191</v>
      </c>
      <c r="K8" s="32">
        <f t="shared" si="2"/>
        <v>13.564920273348518</v>
      </c>
      <c r="L8" s="15">
        <f>J8*0.34</f>
        <v>404.94000000000005</v>
      </c>
      <c r="M8" s="13">
        <v>10545</v>
      </c>
      <c r="N8" s="3"/>
      <c r="O8" s="24"/>
      <c r="P8" s="15">
        <f t="shared" si="3"/>
        <v>0</v>
      </c>
      <c r="Q8" s="13">
        <v>300</v>
      </c>
      <c r="R8" s="3"/>
      <c r="S8" s="24"/>
      <c r="T8" s="15">
        <f>R8*0.63</f>
        <v>0</v>
      </c>
      <c r="U8" s="29">
        <f t="shared" si="4"/>
        <v>404.94000000000005</v>
      </c>
      <c r="V8" s="19">
        <v>1961</v>
      </c>
      <c r="W8" s="37">
        <f t="shared" si="5"/>
        <v>2.064966853646099</v>
      </c>
      <c r="X8" s="13"/>
      <c r="Y8" s="41">
        <v>291</v>
      </c>
    </row>
    <row r="9" spans="1:25" ht="30.75" customHeight="1" thickBot="1">
      <c r="A9" s="18" t="s">
        <v>16</v>
      </c>
      <c r="B9" s="62">
        <v>2500</v>
      </c>
      <c r="C9" s="6">
        <v>227</v>
      </c>
      <c r="D9" s="16">
        <f t="shared" si="0"/>
        <v>9.08</v>
      </c>
      <c r="E9" s="14">
        <v>1100</v>
      </c>
      <c r="F9" s="7"/>
      <c r="G9" s="25"/>
      <c r="H9" s="16">
        <f t="shared" si="1"/>
        <v>0</v>
      </c>
      <c r="I9" s="14">
        <v>4000</v>
      </c>
      <c r="J9" s="7"/>
      <c r="K9" s="33">
        <f t="shared" si="2"/>
        <v>0</v>
      </c>
      <c r="L9" s="16">
        <f>J9*0.34</f>
        <v>0</v>
      </c>
      <c r="M9" s="14">
        <v>5400</v>
      </c>
      <c r="N9" s="7">
        <v>1846</v>
      </c>
      <c r="O9" s="25"/>
      <c r="P9" s="16">
        <f t="shared" si="3"/>
        <v>313.82000000000005</v>
      </c>
      <c r="Q9" s="14"/>
      <c r="R9" s="7"/>
      <c r="S9" s="25"/>
      <c r="T9" s="16"/>
      <c r="U9" s="30">
        <f t="shared" si="4"/>
        <v>313.82000000000005</v>
      </c>
      <c r="V9" s="21">
        <v>930</v>
      </c>
      <c r="W9" s="38">
        <f t="shared" si="5"/>
        <v>3.374408602150538</v>
      </c>
      <c r="X9" s="14"/>
      <c r="Y9" s="42"/>
    </row>
    <row r="10" spans="1:25" s="28" customFormat="1" ht="33" customHeight="1" thickBot="1">
      <c r="A10" s="36" t="s">
        <v>17</v>
      </c>
      <c r="B10" s="11">
        <f>+B5+B6+B7+B8+B9</f>
        <v>15200</v>
      </c>
      <c r="C10" s="8">
        <f>+C5+C6+C7+C8+C9</f>
        <v>1760</v>
      </c>
      <c r="D10" s="17">
        <f t="shared" si="0"/>
        <v>11.578947368421053</v>
      </c>
      <c r="E10" s="35">
        <f>+E5+E6+E7+E8+E9</f>
        <v>4733</v>
      </c>
      <c r="F10" s="8"/>
      <c r="G10" s="26"/>
      <c r="H10" s="34">
        <f t="shared" si="1"/>
        <v>0</v>
      </c>
      <c r="I10" s="11">
        <f>+I5+I6+I7+I8+I9</f>
        <v>36760</v>
      </c>
      <c r="J10" s="8">
        <f>+J5+J6+J7+J8+J9</f>
        <v>4791</v>
      </c>
      <c r="K10" s="34">
        <f t="shared" si="2"/>
        <v>13.033188248095756</v>
      </c>
      <c r="L10" s="17">
        <f>J10*0.34</f>
        <v>1628.94</v>
      </c>
      <c r="M10" s="35">
        <f>+M5+M6+M7+M8+M9</f>
        <v>34670</v>
      </c>
      <c r="N10" s="8"/>
      <c r="O10" s="26"/>
      <c r="P10" s="17">
        <f t="shared" si="3"/>
        <v>0</v>
      </c>
      <c r="Q10" s="11">
        <f>SUM(Q5:Q9)</f>
        <v>300</v>
      </c>
      <c r="R10" s="8"/>
      <c r="S10" s="26"/>
      <c r="T10" s="17">
        <f>R10*0.63</f>
        <v>0</v>
      </c>
      <c r="U10" s="31">
        <f t="shared" si="4"/>
        <v>1628.94</v>
      </c>
      <c r="V10" s="27">
        <f>+V5+V6+V7+V8+V9</f>
        <v>6537</v>
      </c>
      <c r="W10" s="39">
        <f t="shared" si="5"/>
        <v>2.4918770078017443</v>
      </c>
      <c r="X10" s="11">
        <f>SUM(X5:X9)</f>
        <v>0</v>
      </c>
      <c r="Y10" s="40">
        <f>SUM(Y5:Y9)</f>
        <v>301</v>
      </c>
    </row>
  </sheetData>
  <sheetProtection/>
  <mergeCells count="12">
    <mergeCell ref="V2:V4"/>
    <mergeCell ref="W2:W4"/>
    <mergeCell ref="X2:Y3"/>
    <mergeCell ref="E3:H3"/>
    <mergeCell ref="I3:L3"/>
    <mergeCell ref="M3:P3"/>
    <mergeCell ref="Q3:T3"/>
    <mergeCell ref="A1:W1"/>
    <mergeCell ref="A2:A4"/>
    <mergeCell ref="B2:D3"/>
    <mergeCell ref="E2:T2"/>
    <mergeCell ref="U2:U4"/>
  </mergeCells>
  <printOptions/>
  <pageMargins left="0.7480314960629921" right="0.7480314960629921" top="0.984251968503937" bottom="0.984251968503937" header="0.5118110236220472" footer="0.5118110236220472"/>
  <pageSetup fitToWidth="2" fitToHeight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"/>
  <sheetViews>
    <sheetView tabSelected="1" zoomScale="87" zoomScaleNormal="87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X1"/>
    </sheetView>
  </sheetViews>
  <sheetFormatPr defaultColWidth="9.00390625" defaultRowHeight="12.75"/>
  <cols>
    <col min="1" max="1" width="23.375" style="2" customWidth="1"/>
    <col min="2" max="2" width="9.25390625" style="2" customWidth="1"/>
    <col min="3" max="4" width="8.375" style="2" customWidth="1"/>
    <col min="5" max="5" width="9.625" style="2" customWidth="1"/>
    <col min="6" max="8" width="8.375" style="2" customWidth="1"/>
    <col min="9" max="9" width="8.875" style="2" customWidth="1"/>
    <col min="10" max="12" width="8.375" style="2" customWidth="1"/>
    <col min="13" max="13" width="8.875" style="2" customWidth="1"/>
    <col min="14" max="16" width="8.375" style="2" customWidth="1"/>
    <col min="17" max="17" width="8.875" style="2" customWidth="1"/>
    <col min="18" max="20" width="7.75390625" style="2" customWidth="1"/>
    <col min="21" max="24" width="11.00390625" style="2" customWidth="1"/>
    <col min="25" max="16384" width="9.125" style="2" customWidth="1"/>
  </cols>
  <sheetData>
    <row r="1" spans="1:24" ht="42.75" customHeight="1" thickBot="1">
      <c r="A1" s="128" t="s">
        <v>31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6"/>
      <c r="W1" s="126"/>
      <c r="X1" s="126"/>
    </row>
    <row r="2" spans="1:24" ht="42.75" customHeight="1" thickBot="1">
      <c r="A2" s="140" t="s">
        <v>1</v>
      </c>
      <c r="B2" s="143" t="s">
        <v>2</v>
      </c>
      <c r="C2" s="144"/>
      <c r="D2" s="145"/>
      <c r="E2" s="149" t="s">
        <v>4</v>
      </c>
      <c r="F2" s="150"/>
      <c r="G2" s="150"/>
      <c r="H2" s="150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2"/>
      <c r="U2" s="153" t="s">
        <v>28</v>
      </c>
      <c r="V2" s="115" t="s">
        <v>29</v>
      </c>
      <c r="W2" s="115" t="s">
        <v>8</v>
      </c>
      <c r="X2" s="115" t="s">
        <v>30</v>
      </c>
    </row>
    <row r="3" spans="1:24" ht="42.75" customHeight="1" thickBot="1">
      <c r="A3" s="141"/>
      <c r="B3" s="146"/>
      <c r="C3" s="147"/>
      <c r="D3" s="148"/>
      <c r="E3" s="136" t="s">
        <v>3</v>
      </c>
      <c r="F3" s="137"/>
      <c r="G3" s="138"/>
      <c r="H3" s="139"/>
      <c r="I3" s="136" t="s">
        <v>5</v>
      </c>
      <c r="J3" s="137"/>
      <c r="K3" s="138"/>
      <c r="L3" s="139"/>
      <c r="M3" s="136" t="s">
        <v>6</v>
      </c>
      <c r="N3" s="137"/>
      <c r="O3" s="138"/>
      <c r="P3" s="139"/>
      <c r="Q3" s="136" t="s">
        <v>7</v>
      </c>
      <c r="R3" s="137"/>
      <c r="S3" s="138"/>
      <c r="T3" s="139"/>
      <c r="U3" s="154"/>
      <c r="V3" s="116"/>
      <c r="W3" s="116"/>
      <c r="X3" s="116"/>
    </row>
    <row r="4" spans="1:24" ht="42.75" customHeight="1" thickBot="1">
      <c r="A4" s="142"/>
      <c r="B4" s="46" t="s">
        <v>10</v>
      </c>
      <c r="C4" s="47" t="s">
        <v>11</v>
      </c>
      <c r="D4" s="48" t="s">
        <v>0</v>
      </c>
      <c r="E4" s="46" t="s">
        <v>10</v>
      </c>
      <c r="F4" s="47" t="s">
        <v>11</v>
      </c>
      <c r="G4" s="47" t="s">
        <v>0</v>
      </c>
      <c r="H4" s="49" t="s">
        <v>18</v>
      </c>
      <c r="I4" s="46" t="s">
        <v>10</v>
      </c>
      <c r="J4" s="47" t="s">
        <v>11</v>
      </c>
      <c r="K4" s="47" t="s">
        <v>0</v>
      </c>
      <c r="L4" s="49" t="s">
        <v>18</v>
      </c>
      <c r="M4" s="46" t="s">
        <v>10</v>
      </c>
      <c r="N4" s="47" t="s">
        <v>11</v>
      </c>
      <c r="O4" s="47" t="s">
        <v>0</v>
      </c>
      <c r="P4" s="49" t="s">
        <v>18</v>
      </c>
      <c r="Q4" s="46" t="s">
        <v>10</v>
      </c>
      <c r="R4" s="47" t="s">
        <v>11</v>
      </c>
      <c r="S4" s="47" t="s">
        <v>0</v>
      </c>
      <c r="T4" s="49" t="s">
        <v>18</v>
      </c>
      <c r="U4" s="155"/>
      <c r="V4" s="117"/>
      <c r="W4" s="117"/>
      <c r="X4" s="117"/>
    </row>
    <row r="5" spans="1:24" s="95" customFormat="1" ht="61.5" customHeight="1">
      <c r="A5" s="90" t="s">
        <v>26</v>
      </c>
      <c r="B5" s="94">
        <v>2721</v>
      </c>
      <c r="C5" s="63">
        <v>895</v>
      </c>
      <c r="D5" s="64">
        <f aca="true" t="shared" si="0" ref="D5:D10">C5/B5*100</f>
        <v>32.89231900036751</v>
      </c>
      <c r="E5" s="65">
        <v>1203</v>
      </c>
      <c r="F5" s="66">
        <v>85</v>
      </c>
      <c r="G5" s="67">
        <f aca="true" t="shared" si="1" ref="G5:G10">F5/E5*100</f>
        <v>7.065669160432253</v>
      </c>
      <c r="H5" s="64">
        <f aca="true" t="shared" si="2" ref="H5:H10">F5*0.46</f>
        <v>39.1</v>
      </c>
      <c r="I5" s="65">
        <v>8955</v>
      </c>
      <c r="J5" s="66">
        <v>2400</v>
      </c>
      <c r="K5" s="67">
        <f aca="true" t="shared" si="3" ref="K5:K10">J5/I5*100</f>
        <v>26.800670016750416</v>
      </c>
      <c r="L5" s="64">
        <f aca="true" t="shared" si="4" ref="L5:L10">J5*0.34</f>
        <v>816.0000000000001</v>
      </c>
      <c r="M5" s="65">
        <v>5400</v>
      </c>
      <c r="N5" s="66">
        <v>3240</v>
      </c>
      <c r="O5" s="67">
        <f aca="true" t="shared" si="5" ref="O5:O10">N5/M5*100</f>
        <v>60</v>
      </c>
      <c r="P5" s="64">
        <f aca="true" t="shared" si="6" ref="P5:P10">N5*0.17</f>
        <v>550.8000000000001</v>
      </c>
      <c r="Q5" s="65"/>
      <c r="R5" s="66"/>
      <c r="S5" s="67"/>
      <c r="T5" s="64"/>
      <c r="U5" s="68">
        <f aca="true" t="shared" si="7" ref="U5:U10">(F5+J5+N5+R5)/(E5+I5+M5+Q5)*100</f>
        <v>36.79778891888418</v>
      </c>
      <c r="V5" s="68">
        <f aca="true" t="shared" si="8" ref="V5:V10">H5+L5+P5+T5</f>
        <v>1405.9</v>
      </c>
      <c r="W5" s="69">
        <v>1646</v>
      </c>
      <c r="X5" s="70">
        <f aca="true" t="shared" si="9" ref="X5:X10">V5/W5*10</f>
        <v>8.54131227217497</v>
      </c>
    </row>
    <row r="6" spans="1:24" s="95" customFormat="1" ht="67.5" customHeight="1">
      <c r="A6" s="91" t="s">
        <v>27</v>
      </c>
      <c r="B6" s="77">
        <v>3879</v>
      </c>
      <c r="C6" s="71">
        <v>1769</v>
      </c>
      <c r="D6" s="64">
        <f t="shared" si="0"/>
        <v>45.60453725186904</v>
      </c>
      <c r="E6" s="72">
        <v>1430</v>
      </c>
      <c r="F6" s="73">
        <v>514</v>
      </c>
      <c r="G6" s="67">
        <f t="shared" si="1"/>
        <v>35.94405594405594</v>
      </c>
      <c r="H6" s="64">
        <f t="shared" si="2"/>
        <v>236.44</v>
      </c>
      <c r="I6" s="72">
        <v>12025</v>
      </c>
      <c r="J6" s="73">
        <v>8820</v>
      </c>
      <c r="K6" s="67">
        <f t="shared" si="3"/>
        <v>73.34719334719335</v>
      </c>
      <c r="L6" s="64">
        <f t="shared" si="4"/>
        <v>2998.8</v>
      </c>
      <c r="M6" s="72">
        <v>8325</v>
      </c>
      <c r="N6" s="73">
        <v>2500</v>
      </c>
      <c r="O6" s="67">
        <f t="shared" si="5"/>
        <v>30.03003003003003</v>
      </c>
      <c r="P6" s="64">
        <f t="shared" si="6"/>
        <v>425.00000000000006</v>
      </c>
      <c r="Q6" s="72"/>
      <c r="R6" s="73"/>
      <c r="S6" s="67"/>
      <c r="T6" s="64"/>
      <c r="U6" s="68">
        <f t="shared" si="7"/>
        <v>54.33425160697888</v>
      </c>
      <c r="V6" s="68">
        <f t="shared" si="8"/>
        <v>3660.2400000000002</v>
      </c>
      <c r="W6" s="74">
        <v>2000</v>
      </c>
      <c r="X6" s="70">
        <f t="shared" si="9"/>
        <v>18.3012</v>
      </c>
    </row>
    <row r="7" spans="1:53" s="97" customFormat="1" ht="39" customHeight="1">
      <c r="A7" s="92" t="s">
        <v>14</v>
      </c>
      <c r="B7" s="77">
        <v>2100</v>
      </c>
      <c r="C7" s="79">
        <v>160</v>
      </c>
      <c r="D7" s="76">
        <f t="shared" si="0"/>
        <v>7.6190476190476195</v>
      </c>
      <c r="E7" s="77">
        <v>500</v>
      </c>
      <c r="F7" s="79">
        <v>236</v>
      </c>
      <c r="G7" s="67">
        <f t="shared" si="1"/>
        <v>47.199999999999996</v>
      </c>
      <c r="H7" s="76">
        <f t="shared" si="2"/>
        <v>108.56</v>
      </c>
      <c r="I7" s="77">
        <v>3000</v>
      </c>
      <c r="J7" s="75"/>
      <c r="K7" s="78">
        <f t="shared" si="3"/>
        <v>0</v>
      </c>
      <c r="L7" s="76">
        <f t="shared" si="4"/>
        <v>0</v>
      </c>
      <c r="M7" s="77">
        <v>5000</v>
      </c>
      <c r="N7" s="79">
        <v>553</v>
      </c>
      <c r="O7" s="67">
        <f t="shared" si="5"/>
        <v>11.06</v>
      </c>
      <c r="P7" s="76">
        <f t="shared" si="6"/>
        <v>94.01</v>
      </c>
      <c r="Q7" s="77"/>
      <c r="R7" s="79"/>
      <c r="S7" s="78"/>
      <c r="T7" s="76"/>
      <c r="U7" s="68">
        <f t="shared" si="7"/>
        <v>9.282352941176471</v>
      </c>
      <c r="V7" s="80">
        <f t="shared" si="8"/>
        <v>202.57</v>
      </c>
      <c r="W7" s="81"/>
      <c r="X7" s="70" t="e">
        <f t="shared" si="9"/>
        <v>#DIV/0!</v>
      </c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</row>
    <row r="8" spans="1:24" s="95" customFormat="1" ht="39" customHeight="1">
      <c r="A8" s="91" t="s">
        <v>15</v>
      </c>
      <c r="B8" s="77">
        <v>4000</v>
      </c>
      <c r="C8" s="71">
        <v>1344</v>
      </c>
      <c r="D8" s="64">
        <f t="shared" si="0"/>
        <v>33.6</v>
      </c>
      <c r="E8" s="72">
        <v>500</v>
      </c>
      <c r="F8" s="73">
        <v>19</v>
      </c>
      <c r="G8" s="67">
        <f t="shared" si="1"/>
        <v>3.8</v>
      </c>
      <c r="H8" s="64">
        <f t="shared" si="2"/>
        <v>8.74</v>
      </c>
      <c r="I8" s="72">
        <v>8780</v>
      </c>
      <c r="J8" s="73">
        <v>3020</v>
      </c>
      <c r="K8" s="67">
        <f t="shared" si="3"/>
        <v>34.39635535307517</v>
      </c>
      <c r="L8" s="64">
        <f t="shared" si="4"/>
        <v>1026.8000000000002</v>
      </c>
      <c r="M8" s="72">
        <v>10545</v>
      </c>
      <c r="N8" s="73">
        <v>2544</v>
      </c>
      <c r="O8" s="67">
        <f t="shared" si="5"/>
        <v>24.125177809388333</v>
      </c>
      <c r="P8" s="64">
        <f t="shared" si="6"/>
        <v>432.48</v>
      </c>
      <c r="Q8" s="72">
        <v>300</v>
      </c>
      <c r="R8" s="73">
        <v>20</v>
      </c>
      <c r="S8" s="67">
        <f>R8/Q8*100</f>
        <v>6.666666666666667</v>
      </c>
      <c r="T8" s="64">
        <f>R8*0.63</f>
        <v>12.6</v>
      </c>
      <c r="U8" s="68">
        <f t="shared" si="7"/>
        <v>27.840993788819873</v>
      </c>
      <c r="V8" s="68">
        <f t="shared" si="8"/>
        <v>1480.6200000000001</v>
      </c>
      <c r="W8" s="74">
        <v>1961</v>
      </c>
      <c r="X8" s="70">
        <f t="shared" si="9"/>
        <v>7.5503314635390115</v>
      </c>
    </row>
    <row r="9" spans="1:24" s="95" customFormat="1" ht="39" customHeight="1" thickBot="1">
      <c r="A9" s="93" t="s">
        <v>16</v>
      </c>
      <c r="B9" s="98">
        <v>2500</v>
      </c>
      <c r="C9" s="82">
        <v>970</v>
      </c>
      <c r="D9" s="83">
        <f t="shared" si="0"/>
        <v>38.800000000000004</v>
      </c>
      <c r="E9" s="84">
        <v>1100</v>
      </c>
      <c r="F9" s="109">
        <v>99</v>
      </c>
      <c r="G9" s="85">
        <f t="shared" si="1"/>
        <v>9</v>
      </c>
      <c r="H9" s="83">
        <f t="shared" si="2"/>
        <v>45.54</v>
      </c>
      <c r="I9" s="84">
        <v>4000</v>
      </c>
      <c r="J9" s="109">
        <v>781</v>
      </c>
      <c r="K9" s="85">
        <f t="shared" si="3"/>
        <v>19.525000000000002</v>
      </c>
      <c r="L9" s="83">
        <f t="shared" si="4"/>
        <v>265.54</v>
      </c>
      <c r="M9" s="84">
        <v>5400</v>
      </c>
      <c r="N9" s="86">
        <v>5100</v>
      </c>
      <c r="O9" s="85">
        <f t="shared" si="5"/>
        <v>94.44444444444444</v>
      </c>
      <c r="P9" s="83">
        <f t="shared" si="6"/>
        <v>867.0000000000001</v>
      </c>
      <c r="Q9" s="84"/>
      <c r="R9" s="86"/>
      <c r="S9" s="85"/>
      <c r="T9" s="83"/>
      <c r="U9" s="87">
        <f t="shared" si="7"/>
        <v>56.952380952380956</v>
      </c>
      <c r="V9" s="87">
        <f t="shared" si="8"/>
        <v>1178.0800000000002</v>
      </c>
      <c r="W9" s="88">
        <v>930</v>
      </c>
      <c r="X9" s="89">
        <f t="shared" si="9"/>
        <v>12.667526881720432</v>
      </c>
    </row>
    <row r="10" spans="1:24" s="107" customFormat="1" ht="48" customHeight="1" thickBot="1">
      <c r="A10" s="99" t="s">
        <v>17</v>
      </c>
      <c r="B10" s="100">
        <f>+B5+B6+B7+B8+B9</f>
        <v>15200</v>
      </c>
      <c r="C10" s="101">
        <f>+C5+C6+C7+C8+C9</f>
        <v>5138</v>
      </c>
      <c r="D10" s="102">
        <f t="shared" si="0"/>
        <v>33.80263157894737</v>
      </c>
      <c r="E10" s="100">
        <f>+E5+E6+E7+E8+E9</f>
        <v>4733</v>
      </c>
      <c r="F10" s="101">
        <f>SUM(F5:F9)</f>
        <v>953</v>
      </c>
      <c r="G10" s="103">
        <f t="shared" si="1"/>
        <v>20.13522079019649</v>
      </c>
      <c r="H10" s="102">
        <f t="shared" si="2"/>
        <v>438.38</v>
      </c>
      <c r="I10" s="100">
        <f>+I5+I6+I7+I8+I9</f>
        <v>36760</v>
      </c>
      <c r="J10" s="101">
        <f>+J5+J6+J7+J8+J9</f>
        <v>15021</v>
      </c>
      <c r="K10" s="103">
        <f t="shared" si="3"/>
        <v>40.86235038084875</v>
      </c>
      <c r="L10" s="102">
        <f t="shared" si="4"/>
        <v>5107.14</v>
      </c>
      <c r="M10" s="100">
        <f>+M5+M6+M7+M8+M9</f>
        <v>34670</v>
      </c>
      <c r="N10" s="101">
        <f>SUM(N5:N9)</f>
        <v>13937</v>
      </c>
      <c r="O10" s="103">
        <f t="shared" si="5"/>
        <v>40.1990193250649</v>
      </c>
      <c r="P10" s="102">
        <f t="shared" si="6"/>
        <v>2369.29</v>
      </c>
      <c r="Q10" s="100">
        <f>SUM(Q5:Q9)</f>
        <v>300</v>
      </c>
      <c r="R10" s="104">
        <f>SUM(R8:R9)</f>
        <v>20</v>
      </c>
      <c r="S10" s="103">
        <f>SUM(S8:S9)</f>
        <v>6.666666666666667</v>
      </c>
      <c r="T10" s="102">
        <f>R10*0.63</f>
        <v>12.6</v>
      </c>
      <c r="U10" s="105">
        <f t="shared" si="7"/>
        <v>39.144422792723276</v>
      </c>
      <c r="V10" s="110">
        <f t="shared" si="8"/>
        <v>7927.410000000001</v>
      </c>
      <c r="W10" s="106">
        <f>+W5+W6+W7+W8+W9</f>
        <v>6537</v>
      </c>
      <c r="X10" s="108">
        <f t="shared" si="9"/>
        <v>12.126984855438277</v>
      </c>
    </row>
  </sheetData>
  <sheetProtection/>
  <mergeCells count="12">
    <mergeCell ref="U2:U4"/>
    <mergeCell ref="V2:V4"/>
    <mergeCell ref="W2:W4"/>
    <mergeCell ref="E3:H3"/>
    <mergeCell ref="I3:L3"/>
    <mergeCell ref="A1:X1"/>
    <mergeCell ref="X2:X4"/>
    <mergeCell ref="M3:P3"/>
    <mergeCell ref="Q3:T3"/>
    <mergeCell ref="A2:A4"/>
    <mergeCell ref="B2:D3"/>
    <mergeCell ref="E2:T2"/>
  </mergeCells>
  <printOptions/>
  <pageMargins left="0.5511811023622047" right="0.5511811023622047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Белковский А.Н.</cp:lastModifiedBy>
  <cp:lastPrinted>2015-07-03T07:10:07Z</cp:lastPrinted>
  <dcterms:created xsi:type="dcterms:W3CDTF">2014-04-14T08:12:46Z</dcterms:created>
  <dcterms:modified xsi:type="dcterms:W3CDTF">2015-07-09T17:08:09Z</dcterms:modified>
  <cp:category/>
  <cp:version/>
  <cp:contentType/>
  <cp:contentStatus/>
</cp:coreProperties>
</file>