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5" windowWidth="18075" windowHeight="10485" firstSheet="3" activeTab="3"/>
  </bookViews>
  <sheets>
    <sheet name="15.06.15" sheetId="1" r:id="rId1"/>
    <sheet name="17.06.15" sheetId="2" r:id="rId2"/>
    <sheet name="22.06.15" sheetId="3" r:id="rId3"/>
    <sheet name="13.10.15" sheetId="4" r:id="rId4"/>
  </sheets>
  <definedNames/>
  <calcPr fullCalcOnLoad="1"/>
</workbook>
</file>

<file path=xl/sharedStrings.xml><?xml version="1.0" encoding="utf-8"?>
<sst xmlns="http://schemas.openxmlformats.org/spreadsheetml/2006/main" count="163" uniqueCount="40">
  <si>
    <t>%</t>
  </si>
  <si>
    <t>Наименование предприятия</t>
  </si>
  <si>
    <t>Кошение трав, га</t>
  </si>
  <si>
    <t>Сено</t>
  </si>
  <si>
    <t>Заготовлено, тонн</t>
  </si>
  <si>
    <t>Сенаж</t>
  </si>
  <si>
    <t>Силос</t>
  </si>
  <si>
    <t>Травяная мука</t>
  </si>
  <si>
    <t>Условное поголовье</t>
  </si>
  <si>
    <t>На 1 условную голову, ц. к.ед.</t>
  </si>
  <si>
    <t>Прогноз</t>
  </si>
  <si>
    <t>Факт</t>
  </si>
  <si>
    <t>ООО "РусМолоко" отд."Яровое"</t>
  </si>
  <si>
    <t>ООО "РусМолоко" отд.  "Вешние  воды"</t>
  </si>
  <si>
    <t>ЗАО "Доры"</t>
  </si>
  <si>
    <t>ОАО "С-з им. Кирова"</t>
  </si>
  <si>
    <t>ООО "К-з Заветы Ильича"</t>
  </si>
  <si>
    <t>Итого</t>
  </si>
  <si>
    <t>к.ед</t>
  </si>
  <si>
    <t>Кошение на з/к, га</t>
  </si>
  <si>
    <t>озимые</t>
  </si>
  <si>
    <t>мн. травы</t>
  </si>
  <si>
    <t>Итого кормов, т. к.ед</t>
  </si>
  <si>
    <t>Сенокошение и заготовка кормов по Лотошинскому району на 15.06.2015 года</t>
  </si>
  <si>
    <t>Сенокошение и заготовка кормов по Лотошинскому району на 17.06.2015 года</t>
  </si>
  <si>
    <t>Сенокошение и заготовка кормов по Лотошинскому району на 22.06.2015 года</t>
  </si>
  <si>
    <t>ООО "Корпорация "Агрохолдинг Русмолоко" отд."Яровое"</t>
  </si>
  <si>
    <t>ООО "Корпорация "Агрохолдинг Русмолоко"                                              отд. "Вешние  воды"</t>
  </si>
  <si>
    <t>% выполнения плана заготовки кормов</t>
  </si>
  <si>
    <t>Итого кормов,                      т. к.ед</t>
  </si>
  <si>
    <t>На 1 условную голову,              ц. к.ед.</t>
  </si>
  <si>
    <t>ОАО "Совхоз имени Кирова"</t>
  </si>
  <si>
    <t>ООО "Колхоз "Заветы Ильича"</t>
  </si>
  <si>
    <t>Кроме того заготовлено соломы,         тонн</t>
  </si>
  <si>
    <t>Уборка кукурузы</t>
  </si>
  <si>
    <t>План, га</t>
  </si>
  <si>
    <t>Факт, га</t>
  </si>
  <si>
    <t>Валовка, т</t>
  </si>
  <si>
    <t>У-ть, ц/га</t>
  </si>
  <si>
    <t>Сенокошение и заготовка кормов по Лотошинскому району на 13.10.2015 года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</si>
</sst>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11"/>
      <color indexed="10"/>
      <name val="Arial Cyr"/>
      <family val="0"/>
    </font>
    <font>
      <b/>
      <sz val="12"/>
      <name val="Arial Cyr"/>
      <family val="0"/>
    </font>
    <font>
      <b/>
      <sz val="12"/>
      <color indexed="10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84">
    <xf numFmtId="0" fontId="0" fillId="0" borderId="0" xfId="0" applyAlignment="1">
      <alignment/>
    </xf>
    <xf numFmtId="0" fontId="0" fillId="32" borderId="1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32" borderId="11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2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72" fontId="0" fillId="0" borderId="18" xfId="0" applyNumberFormat="1" applyBorder="1" applyAlignment="1">
      <alignment horizontal="center" vertical="center" wrapText="1"/>
    </xf>
    <xf numFmtId="172" fontId="0" fillId="0" borderId="19" xfId="0" applyNumberFormat="1" applyBorder="1" applyAlignment="1">
      <alignment horizontal="center" vertical="center" wrapText="1"/>
    </xf>
    <xf numFmtId="172" fontId="2" fillId="0" borderId="20" xfId="0" applyNumberFormat="1" applyFont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72" fontId="0" fillId="0" borderId="23" xfId="0" applyNumberFormat="1" applyBorder="1" applyAlignment="1">
      <alignment horizontal="center" vertical="center" wrapText="1"/>
    </xf>
    <xf numFmtId="172" fontId="0" fillId="0" borderId="28" xfId="0" applyNumberFormat="1" applyBorder="1" applyAlignment="1">
      <alignment horizontal="center" vertical="center" wrapText="1"/>
    </xf>
    <xf numFmtId="172" fontId="2" fillId="0" borderId="27" xfId="0" applyNumberFormat="1" applyFont="1" applyBorder="1" applyAlignment="1">
      <alignment horizontal="center" vertical="center" wrapText="1"/>
    </xf>
    <xf numFmtId="172" fontId="0" fillId="0" borderId="24" xfId="0" applyNumberFormat="1" applyBorder="1" applyAlignment="1">
      <alignment horizontal="center" vertical="center" wrapText="1"/>
    </xf>
    <xf numFmtId="172" fontId="0" fillId="0" borderId="25" xfId="0" applyNumberFormat="1" applyBorder="1" applyAlignment="1">
      <alignment horizontal="center" vertical="center" wrapText="1"/>
    </xf>
    <xf numFmtId="172" fontId="2" fillId="0" borderId="26" xfId="0" applyNumberFormat="1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2" fontId="0" fillId="0" borderId="31" xfId="0" applyNumberFormat="1" applyBorder="1" applyAlignment="1">
      <alignment horizontal="center" vertical="center" wrapText="1"/>
    </xf>
    <xf numFmtId="2" fontId="0" fillId="0" borderId="32" xfId="0" applyNumberFormat="1" applyBorder="1" applyAlignment="1">
      <alignment horizontal="center" vertical="center" wrapText="1"/>
    </xf>
    <xf numFmtId="2" fontId="2" fillId="0" borderId="30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0" fillId="32" borderId="0" xfId="0" applyFill="1" applyAlignment="1">
      <alignment horizontal="center" vertical="center" wrapText="1"/>
    </xf>
    <xf numFmtId="0" fontId="2" fillId="32" borderId="22" xfId="0" applyFont="1" applyFill="1" applyBorder="1" applyAlignment="1">
      <alignment horizontal="left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1" xfId="0" applyFill="1" applyBorder="1" applyAlignment="1">
      <alignment horizontal="center" vertical="center" wrapText="1"/>
    </xf>
    <xf numFmtId="172" fontId="0" fillId="32" borderId="18" xfId="0" applyNumberFormat="1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172" fontId="0" fillId="32" borderId="24" xfId="0" applyNumberFormat="1" applyFill="1" applyBorder="1" applyAlignment="1">
      <alignment horizontal="center" vertical="center" wrapText="1"/>
    </xf>
    <xf numFmtId="172" fontId="0" fillId="32" borderId="23" xfId="0" applyNumberFormat="1" applyFill="1" applyBorder="1" applyAlignment="1">
      <alignment horizontal="center" vertical="center" wrapText="1"/>
    </xf>
    <xf numFmtId="0" fontId="0" fillId="32" borderId="22" xfId="0" applyFill="1" applyBorder="1" applyAlignment="1">
      <alignment horizontal="center" vertical="center" wrapText="1"/>
    </xf>
    <xf numFmtId="2" fontId="0" fillId="32" borderId="31" xfId="0" applyNumberFormat="1" applyFill="1" applyBorder="1" applyAlignment="1">
      <alignment horizontal="center" vertical="center" wrapText="1"/>
    </xf>
    <xf numFmtId="0" fontId="0" fillId="32" borderId="33" xfId="0" applyFill="1" applyBorder="1" applyAlignment="1">
      <alignment horizontal="center" vertical="center" wrapText="1"/>
    </xf>
    <xf numFmtId="0" fontId="0" fillId="32" borderId="17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172" fontId="5" fillId="0" borderId="18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72" fontId="5" fillId="0" borderId="24" xfId="0" applyNumberFormat="1" applyFont="1" applyBorder="1" applyAlignment="1">
      <alignment horizontal="center" vertical="center" wrapText="1"/>
    </xf>
    <xf numFmtId="172" fontId="5" fillId="0" borderId="23" xfId="0" applyNumberFormat="1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2" fontId="5" fillId="0" borderId="22" xfId="0" applyNumberFormat="1" applyFont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center" vertical="center" wrapText="1"/>
    </xf>
    <xf numFmtId="172" fontId="5" fillId="0" borderId="19" xfId="0" applyNumberFormat="1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172" fontId="5" fillId="0" borderId="25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72" fontId="5" fillId="0" borderId="28" xfId="0" applyNumberFormat="1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2" fontId="5" fillId="0" borderId="21" xfId="0" applyNumberFormat="1" applyFont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5" fillId="32" borderId="1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32" borderId="15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172" fontId="7" fillId="0" borderId="20" xfId="0" applyNumberFormat="1" applyFont="1" applyBorder="1" applyAlignment="1">
      <alignment horizontal="center" vertical="center" wrapText="1"/>
    </xf>
    <xf numFmtId="172" fontId="7" fillId="0" borderId="26" xfId="0" applyNumberFormat="1" applyFont="1" applyBorder="1" applyAlignment="1">
      <alignment horizontal="center" vertical="center" wrapText="1"/>
    </xf>
    <xf numFmtId="172" fontId="8" fillId="0" borderId="27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72" fontId="7" fillId="0" borderId="27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172" fontId="7" fillId="0" borderId="13" xfId="0" applyNumberFormat="1" applyFont="1" applyBorder="1" applyAlignment="1">
      <alignment horizontal="center" vertical="center" wrapText="1"/>
    </xf>
    <xf numFmtId="1" fontId="7" fillId="0" borderId="27" xfId="0" applyNumberFormat="1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4" fillId="32" borderId="22" xfId="0" applyFont="1" applyFill="1" applyBorder="1" applyAlignment="1">
      <alignment horizontal="left" vertical="center" wrapText="1"/>
    </xf>
    <xf numFmtId="172" fontId="5" fillId="32" borderId="18" xfId="0" applyNumberFormat="1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 wrapText="1"/>
    </xf>
    <xf numFmtId="172" fontId="5" fillId="32" borderId="24" xfId="0" applyNumberFormat="1" applyFont="1" applyFill="1" applyBorder="1" applyAlignment="1">
      <alignment horizontal="center" vertical="center" wrapText="1"/>
    </xf>
    <xf numFmtId="172" fontId="5" fillId="32" borderId="23" xfId="0" applyNumberFormat="1" applyFont="1" applyFill="1" applyBorder="1" applyAlignment="1">
      <alignment horizontal="center" vertical="center" wrapText="1"/>
    </xf>
    <xf numFmtId="0" fontId="5" fillId="32" borderId="22" xfId="0" applyFont="1" applyFill="1" applyBorder="1" applyAlignment="1">
      <alignment horizontal="center" vertical="center" wrapText="1"/>
    </xf>
    <xf numFmtId="0" fontId="5" fillId="32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0" fontId="5" fillId="32" borderId="17" xfId="0" applyFont="1" applyFill="1" applyBorder="1" applyAlignment="1">
      <alignment horizontal="center" vertical="center" wrapText="1"/>
    </xf>
    <xf numFmtId="0" fontId="0" fillId="32" borderId="16" xfId="0" applyFont="1" applyFill="1" applyBorder="1" applyAlignment="1">
      <alignment horizontal="center" vertical="center" wrapText="1"/>
    </xf>
    <xf numFmtId="0" fontId="0" fillId="32" borderId="13" xfId="0" applyFont="1" applyFill="1" applyBorder="1" applyAlignment="1">
      <alignment horizontal="center" vertical="center" wrapText="1"/>
    </xf>
    <xf numFmtId="0" fontId="0" fillId="32" borderId="40" xfId="0" applyFont="1" applyFill="1" applyBorder="1" applyAlignment="1">
      <alignment horizontal="center" vertical="center" wrapText="1"/>
    </xf>
    <xf numFmtId="0" fontId="0" fillId="32" borderId="20" xfId="0" applyFont="1" applyFill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172" fontId="5" fillId="0" borderId="42" xfId="0" applyNumberFormat="1" applyFont="1" applyBorder="1" applyAlignment="1">
      <alignment horizontal="center" vertical="center" wrapText="1"/>
    </xf>
    <xf numFmtId="1" fontId="5" fillId="0" borderId="42" xfId="0" applyNumberFormat="1" applyFont="1" applyBorder="1" applyAlignment="1">
      <alignment horizontal="center" vertical="center" wrapText="1"/>
    </xf>
    <xf numFmtId="172" fontId="5" fillId="0" borderId="43" xfId="0" applyNumberFormat="1" applyFont="1" applyBorder="1" applyAlignment="1">
      <alignment horizontal="center" vertical="center" wrapText="1"/>
    </xf>
    <xf numFmtId="172" fontId="5" fillId="0" borderId="11" xfId="0" applyNumberFormat="1" applyFont="1" applyBorder="1" applyAlignment="1">
      <alignment horizontal="center" vertical="center" wrapText="1"/>
    </xf>
    <xf numFmtId="1" fontId="5" fillId="0" borderId="11" xfId="0" applyNumberFormat="1" applyFont="1" applyBorder="1" applyAlignment="1">
      <alignment horizontal="center" vertical="center" wrapText="1"/>
    </xf>
    <xf numFmtId="172" fontId="5" fillId="0" borderId="33" xfId="0" applyNumberFormat="1" applyFont="1" applyBorder="1" applyAlignment="1">
      <alignment horizontal="center" vertical="center" wrapText="1"/>
    </xf>
    <xf numFmtId="172" fontId="5" fillId="0" borderId="12" xfId="0" applyNumberFormat="1" applyFont="1" applyBorder="1" applyAlignment="1">
      <alignment horizontal="center" vertical="center" wrapText="1"/>
    </xf>
    <xf numFmtId="1" fontId="5" fillId="0" borderId="12" xfId="0" applyNumberFormat="1" applyFont="1" applyBorder="1" applyAlignment="1">
      <alignment horizontal="center" vertical="center" wrapText="1"/>
    </xf>
    <xf numFmtId="172" fontId="5" fillId="0" borderId="34" xfId="0" applyNumberFormat="1" applyFont="1" applyBorder="1" applyAlignment="1">
      <alignment horizontal="center" vertical="center" wrapText="1"/>
    </xf>
    <xf numFmtId="1" fontId="7" fillId="0" borderId="13" xfId="0" applyNumberFormat="1" applyFont="1" applyBorder="1" applyAlignment="1">
      <alignment horizontal="center" vertical="center" wrapText="1"/>
    </xf>
    <xf numFmtId="172" fontId="7" fillId="0" borderId="44" xfId="0" applyNumberFormat="1" applyFont="1" applyBorder="1" applyAlignment="1">
      <alignment horizontal="center" vertical="center" wrapText="1"/>
    </xf>
    <xf numFmtId="2" fontId="8" fillId="0" borderId="30" xfId="0" applyNumberFormat="1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32" borderId="41" xfId="0" applyFont="1" applyFill="1" applyBorder="1" applyAlignment="1">
      <alignment horizontal="center" vertical="center" wrapText="1"/>
    </xf>
    <xf numFmtId="0" fontId="7" fillId="32" borderId="56" xfId="0" applyFont="1" applyFill="1" applyBorder="1" applyAlignment="1">
      <alignment horizontal="center" vertical="center" wrapText="1"/>
    </xf>
    <xf numFmtId="0" fontId="9" fillId="32" borderId="43" xfId="0" applyFont="1" applyFill="1" applyBorder="1" applyAlignment="1">
      <alignment horizontal="center" vertical="center" wrapText="1"/>
    </xf>
    <xf numFmtId="0" fontId="9" fillId="32" borderId="17" xfId="0" applyFont="1" applyFill="1" applyBorder="1" applyAlignment="1">
      <alignment horizontal="center" vertical="center" wrapText="1"/>
    </xf>
    <xf numFmtId="0" fontId="9" fillId="32" borderId="57" xfId="0" applyFont="1" applyFill="1" applyBorder="1" applyAlignment="1">
      <alignment horizontal="center" vertical="center" wrapText="1"/>
    </xf>
    <xf numFmtId="0" fontId="9" fillId="32" borderId="34" xfId="0" applyFont="1" applyFill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textRotation="90" wrapText="1"/>
    </xf>
    <xf numFmtId="0" fontId="2" fillId="0" borderId="28" xfId="0" applyFont="1" applyBorder="1" applyAlignment="1">
      <alignment horizontal="center" vertical="center" textRotation="90" wrapText="1"/>
    </xf>
    <xf numFmtId="0" fontId="2" fillId="0" borderId="53" xfId="0" applyFont="1" applyBorder="1" applyAlignment="1">
      <alignment horizontal="center" vertical="center" textRotation="90" wrapText="1"/>
    </xf>
    <xf numFmtId="0" fontId="7" fillId="0" borderId="52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10"/>
  <sheetViews>
    <sheetView zoomScale="85" zoomScaleNormal="85" zoomScalePageLayoutView="0" workbookViewId="0" topLeftCell="A1">
      <pane xSplit="1" ySplit="4" topLeftCell="B5" activePane="bottomRight" state="frozen"/>
      <selection pane="topLeft" activeCell="C26" sqref="C26"/>
      <selection pane="topRight" activeCell="C26" sqref="C26"/>
      <selection pane="bottomLeft" activeCell="C26" sqref="C26"/>
      <selection pane="bottomRight" activeCell="O9" sqref="O9"/>
    </sheetView>
  </sheetViews>
  <sheetFormatPr defaultColWidth="9.00390625" defaultRowHeight="12.75"/>
  <cols>
    <col min="1" max="1" width="24.125" style="2" customWidth="1"/>
    <col min="2" max="20" width="8.125" style="2" customWidth="1"/>
    <col min="21" max="23" width="12.875" style="2" customWidth="1"/>
    <col min="24" max="16384" width="9.125" style="2" customWidth="1"/>
  </cols>
  <sheetData>
    <row r="1" spans="1:23" ht="42.75" customHeight="1" thickBot="1">
      <c r="A1" s="144" t="s">
        <v>23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38"/>
      <c r="V1" s="138"/>
      <c r="W1" s="138"/>
    </row>
    <row r="2" spans="1:25" ht="42.75" customHeight="1" thickBot="1">
      <c r="A2" s="149" t="s">
        <v>1</v>
      </c>
      <c r="B2" s="134" t="s">
        <v>2</v>
      </c>
      <c r="C2" s="135"/>
      <c r="D2" s="136"/>
      <c r="E2" s="145" t="s">
        <v>4</v>
      </c>
      <c r="F2" s="146"/>
      <c r="G2" s="146"/>
      <c r="H2" s="146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8"/>
      <c r="U2" s="149" t="s">
        <v>22</v>
      </c>
      <c r="V2" s="149" t="s">
        <v>8</v>
      </c>
      <c r="W2" s="152" t="s">
        <v>9</v>
      </c>
      <c r="X2" s="130" t="s">
        <v>19</v>
      </c>
      <c r="Y2" s="131"/>
    </row>
    <row r="3" spans="1:25" ht="42.75" customHeight="1" thickBot="1">
      <c r="A3" s="150"/>
      <c r="B3" s="137"/>
      <c r="C3" s="138"/>
      <c r="D3" s="139"/>
      <c r="E3" s="140" t="s">
        <v>3</v>
      </c>
      <c r="F3" s="141"/>
      <c r="G3" s="142"/>
      <c r="H3" s="143"/>
      <c r="I3" s="140" t="s">
        <v>5</v>
      </c>
      <c r="J3" s="141"/>
      <c r="K3" s="142"/>
      <c r="L3" s="143"/>
      <c r="M3" s="140" t="s">
        <v>6</v>
      </c>
      <c r="N3" s="141"/>
      <c r="O3" s="142"/>
      <c r="P3" s="143"/>
      <c r="Q3" s="140" t="s">
        <v>7</v>
      </c>
      <c r="R3" s="141"/>
      <c r="S3" s="142"/>
      <c r="T3" s="143"/>
      <c r="U3" s="150"/>
      <c r="V3" s="150"/>
      <c r="W3" s="153"/>
      <c r="X3" s="132"/>
      <c r="Y3" s="133"/>
    </row>
    <row r="4" spans="1:25" ht="42.75" customHeight="1" thickBot="1">
      <c r="A4" s="151"/>
      <c r="B4" s="46" t="s">
        <v>10</v>
      </c>
      <c r="C4" s="47" t="s">
        <v>11</v>
      </c>
      <c r="D4" s="48" t="s">
        <v>0</v>
      </c>
      <c r="E4" s="46" t="s">
        <v>10</v>
      </c>
      <c r="F4" s="47" t="s">
        <v>11</v>
      </c>
      <c r="G4" s="47" t="s">
        <v>0</v>
      </c>
      <c r="H4" s="49" t="s">
        <v>18</v>
      </c>
      <c r="I4" s="46" t="s">
        <v>10</v>
      </c>
      <c r="J4" s="47" t="s">
        <v>11</v>
      </c>
      <c r="K4" s="47" t="s">
        <v>0</v>
      </c>
      <c r="L4" s="49" t="s">
        <v>18</v>
      </c>
      <c r="M4" s="46" t="s">
        <v>10</v>
      </c>
      <c r="N4" s="47" t="s">
        <v>11</v>
      </c>
      <c r="O4" s="47" t="s">
        <v>0</v>
      </c>
      <c r="P4" s="49" t="s">
        <v>18</v>
      </c>
      <c r="Q4" s="46" t="s">
        <v>10</v>
      </c>
      <c r="R4" s="47" t="s">
        <v>11</v>
      </c>
      <c r="S4" s="47" t="s">
        <v>0</v>
      </c>
      <c r="T4" s="49" t="s">
        <v>18</v>
      </c>
      <c r="U4" s="151"/>
      <c r="V4" s="151"/>
      <c r="W4" s="154"/>
      <c r="X4" s="44" t="s">
        <v>20</v>
      </c>
      <c r="Y4" s="45" t="s">
        <v>21</v>
      </c>
    </row>
    <row r="5" spans="1:25" ht="30.75" customHeight="1">
      <c r="A5" s="22" t="s">
        <v>12</v>
      </c>
      <c r="B5" s="9">
        <v>2721</v>
      </c>
      <c r="C5" s="1">
        <v>34</v>
      </c>
      <c r="D5" s="15">
        <f aca="true" t="shared" si="0" ref="D5:D10">C5/B5*100</f>
        <v>1.2495406100698274</v>
      </c>
      <c r="E5" s="12">
        <v>1203</v>
      </c>
      <c r="F5" s="5"/>
      <c r="G5" s="24"/>
      <c r="H5" s="15">
        <f aca="true" t="shared" si="1" ref="H5:H10">F5*0.46</f>
        <v>0</v>
      </c>
      <c r="I5" s="12">
        <v>8955</v>
      </c>
      <c r="J5" s="5"/>
      <c r="K5" s="32">
        <f aca="true" t="shared" si="2" ref="K5:K10">J5/I5*100</f>
        <v>0</v>
      </c>
      <c r="L5" s="15">
        <f>J5*0.34/100</f>
        <v>0</v>
      </c>
      <c r="M5" s="12">
        <v>5400</v>
      </c>
      <c r="N5" s="5"/>
      <c r="O5" s="24"/>
      <c r="P5" s="15">
        <f aca="true" t="shared" si="3" ref="P5:P10">N5*0.17</f>
        <v>0</v>
      </c>
      <c r="Q5" s="12"/>
      <c r="R5" s="5"/>
      <c r="S5" s="24"/>
      <c r="T5" s="15"/>
      <c r="U5" s="29">
        <f aca="true" t="shared" si="4" ref="U5:U10">H5+L5+P5+T5</f>
        <v>0</v>
      </c>
      <c r="V5" s="20">
        <v>1646</v>
      </c>
      <c r="W5" s="37">
        <f aca="true" t="shared" si="5" ref="W5:W10">U5/V5*10</f>
        <v>0</v>
      </c>
      <c r="X5" s="12"/>
      <c r="Y5" s="43">
        <v>5</v>
      </c>
    </row>
    <row r="6" spans="1:25" ht="30.75" customHeight="1">
      <c r="A6" s="23" t="s">
        <v>13</v>
      </c>
      <c r="B6" s="10">
        <v>3879</v>
      </c>
      <c r="C6" s="4">
        <v>520</v>
      </c>
      <c r="D6" s="15">
        <f t="shared" si="0"/>
        <v>13.405516885795308</v>
      </c>
      <c r="E6" s="13">
        <v>1430</v>
      </c>
      <c r="F6" s="3"/>
      <c r="G6" s="24"/>
      <c r="H6" s="15">
        <f t="shared" si="1"/>
        <v>0</v>
      </c>
      <c r="I6" s="13">
        <v>12025</v>
      </c>
      <c r="J6" s="3">
        <v>3000</v>
      </c>
      <c r="K6" s="32">
        <f t="shared" si="2"/>
        <v>24.94802494802495</v>
      </c>
      <c r="L6" s="15">
        <f>J6*0.34</f>
        <v>1020.0000000000001</v>
      </c>
      <c r="M6" s="13">
        <v>8325</v>
      </c>
      <c r="N6" s="3"/>
      <c r="O6" s="24"/>
      <c r="P6" s="15">
        <f t="shared" si="3"/>
        <v>0</v>
      </c>
      <c r="Q6" s="13"/>
      <c r="R6" s="3"/>
      <c r="S6" s="24"/>
      <c r="T6" s="15"/>
      <c r="U6" s="29">
        <f t="shared" si="4"/>
        <v>1020.0000000000001</v>
      </c>
      <c r="V6" s="19">
        <v>2000</v>
      </c>
      <c r="W6" s="37">
        <f t="shared" si="5"/>
        <v>5.1</v>
      </c>
      <c r="X6" s="13"/>
      <c r="Y6" s="41"/>
    </row>
    <row r="7" spans="1:54" s="50" customFormat="1" ht="30.75" customHeight="1">
      <c r="A7" s="52" t="s">
        <v>14</v>
      </c>
      <c r="B7" s="53">
        <v>2100</v>
      </c>
      <c r="C7" s="54"/>
      <c r="D7" s="55">
        <f t="shared" si="0"/>
        <v>0</v>
      </c>
      <c r="E7" s="53">
        <v>500</v>
      </c>
      <c r="F7" s="54"/>
      <c r="G7" s="56"/>
      <c r="H7" s="55">
        <f t="shared" si="1"/>
        <v>0</v>
      </c>
      <c r="I7" s="53">
        <v>3000</v>
      </c>
      <c r="J7" s="54"/>
      <c r="K7" s="57">
        <f t="shared" si="2"/>
        <v>0</v>
      </c>
      <c r="L7" s="55">
        <f>J7*0.34</f>
        <v>0</v>
      </c>
      <c r="M7" s="53">
        <v>5000</v>
      </c>
      <c r="N7" s="54"/>
      <c r="O7" s="56"/>
      <c r="P7" s="55">
        <f t="shared" si="3"/>
        <v>0</v>
      </c>
      <c r="Q7" s="53"/>
      <c r="R7" s="54"/>
      <c r="S7" s="56"/>
      <c r="T7" s="55"/>
      <c r="U7" s="58">
        <f t="shared" si="4"/>
        <v>0</v>
      </c>
      <c r="V7" s="59"/>
      <c r="W7" s="60" t="e">
        <f t="shared" si="5"/>
        <v>#DIV/0!</v>
      </c>
      <c r="X7" s="53"/>
      <c r="Y7" s="6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</row>
    <row r="8" spans="1:25" ht="30.75" customHeight="1">
      <c r="A8" s="23" t="s">
        <v>15</v>
      </c>
      <c r="B8" s="10">
        <v>4000</v>
      </c>
      <c r="C8" s="4">
        <v>336</v>
      </c>
      <c r="D8" s="15">
        <f t="shared" si="0"/>
        <v>8.4</v>
      </c>
      <c r="E8" s="13">
        <v>500</v>
      </c>
      <c r="F8" s="3"/>
      <c r="G8" s="24"/>
      <c r="H8" s="15">
        <f t="shared" si="1"/>
        <v>0</v>
      </c>
      <c r="I8" s="13">
        <v>8780</v>
      </c>
      <c r="J8" s="3">
        <v>516</v>
      </c>
      <c r="K8" s="32">
        <f t="shared" si="2"/>
        <v>5.876993166287016</v>
      </c>
      <c r="L8" s="15">
        <f>J8*0.34</f>
        <v>175.44000000000003</v>
      </c>
      <c r="M8" s="13">
        <v>10545</v>
      </c>
      <c r="N8" s="3"/>
      <c r="O8" s="24"/>
      <c r="P8" s="15">
        <f t="shared" si="3"/>
        <v>0</v>
      </c>
      <c r="Q8" s="13">
        <v>300</v>
      </c>
      <c r="R8" s="3"/>
      <c r="S8" s="24"/>
      <c r="T8" s="15">
        <f>R8*0.63</f>
        <v>0</v>
      </c>
      <c r="U8" s="29">
        <f t="shared" si="4"/>
        <v>175.44000000000003</v>
      </c>
      <c r="V8" s="19">
        <v>1961</v>
      </c>
      <c r="W8" s="37">
        <f t="shared" si="5"/>
        <v>0.8946455889852117</v>
      </c>
      <c r="X8" s="13"/>
      <c r="Y8" s="41">
        <v>272</v>
      </c>
    </row>
    <row r="9" spans="1:25" ht="30.75" customHeight="1" thickBot="1">
      <c r="A9" s="18" t="s">
        <v>16</v>
      </c>
      <c r="B9" s="62">
        <v>2500</v>
      </c>
      <c r="C9" s="6">
        <v>55</v>
      </c>
      <c r="D9" s="16">
        <f t="shared" si="0"/>
        <v>2.1999999999999997</v>
      </c>
      <c r="E9" s="14">
        <v>1100</v>
      </c>
      <c r="F9" s="7"/>
      <c r="G9" s="25"/>
      <c r="H9" s="16">
        <f t="shared" si="1"/>
        <v>0</v>
      </c>
      <c r="I9" s="14">
        <v>4000</v>
      </c>
      <c r="J9" s="7"/>
      <c r="K9" s="33">
        <f t="shared" si="2"/>
        <v>0</v>
      </c>
      <c r="L9" s="16">
        <f>J9*0.34</f>
        <v>0</v>
      </c>
      <c r="M9" s="14">
        <v>5400</v>
      </c>
      <c r="N9" s="7">
        <v>550</v>
      </c>
      <c r="O9" s="25"/>
      <c r="P9" s="16">
        <f t="shared" si="3"/>
        <v>93.5</v>
      </c>
      <c r="Q9" s="14"/>
      <c r="R9" s="7"/>
      <c r="S9" s="25"/>
      <c r="T9" s="16"/>
      <c r="U9" s="30">
        <f t="shared" si="4"/>
        <v>93.5</v>
      </c>
      <c r="V9" s="21">
        <v>930</v>
      </c>
      <c r="W9" s="38">
        <f t="shared" si="5"/>
        <v>1.0053763440860215</v>
      </c>
      <c r="X9" s="14"/>
      <c r="Y9" s="42"/>
    </row>
    <row r="10" spans="1:25" s="28" customFormat="1" ht="33" customHeight="1" thickBot="1">
      <c r="A10" s="36" t="s">
        <v>17</v>
      </c>
      <c r="B10" s="11">
        <f>+B5+B6+B7+B8+B9</f>
        <v>15200</v>
      </c>
      <c r="C10" s="8">
        <f>+C5+C6+C7+C8+C9</f>
        <v>945</v>
      </c>
      <c r="D10" s="17">
        <f t="shared" si="0"/>
        <v>6.217105263157895</v>
      </c>
      <c r="E10" s="35">
        <f>+E5+E6+E7+E8+E9</f>
        <v>4733</v>
      </c>
      <c r="F10" s="8"/>
      <c r="G10" s="26"/>
      <c r="H10" s="34">
        <f t="shared" si="1"/>
        <v>0</v>
      </c>
      <c r="I10" s="11">
        <f>+I5+I6+I7+I8+I9</f>
        <v>36760</v>
      </c>
      <c r="J10" s="8">
        <f>+J5+J6+J7+J8+J9</f>
        <v>3516</v>
      </c>
      <c r="K10" s="34">
        <f t="shared" si="2"/>
        <v>9.56474428726877</v>
      </c>
      <c r="L10" s="17">
        <f>J10*0.34</f>
        <v>1195.44</v>
      </c>
      <c r="M10" s="35">
        <f>+M5+M6+M7+M8+M9</f>
        <v>34670</v>
      </c>
      <c r="N10" s="8"/>
      <c r="O10" s="26"/>
      <c r="P10" s="17">
        <f t="shared" si="3"/>
        <v>0</v>
      </c>
      <c r="Q10" s="11">
        <f>SUM(Q5:Q9)</f>
        <v>300</v>
      </c>
      <c r="R10" s="8"/>
      <c r="S10" s="26"/>
      <c r="T10" s="17">
        <f>R10*0.63</f>
        <v>0</v>
      </c>
      <c r="U10" s="31">
        <f t="shared" si="4"/>
        <v>1195.44</v>
      </c>
      <c r="V10" s="27">
        <f>+V5+V6+V7+V8+V9</f>
        <v>6537</v>
      </c>
      <c r="W10" s="39">
        <f t="shared" si="5"/>
        <v>1.8287287746672787</v>
      </c>
      <c r="X10" s="11">
        <f>SUM(X5:X9)</f>
        <v>0</v>
      </c>
      <c r="Y10" s="40">
        <f>SUM(Y5:Y9)</f>
        <v>277</v>
      </c>
    </row>
  </sheetData>
  <sheetProtection/>
  <mergeCells count="12">
    <mergeCell ref="Q3:T3"/>
    <mergeCell ref="A2:A4"/>
    <mergeCell ref="X2:Y3"/>
    <mergeCell ref="B2:D3"/>
    <mergeCell ref="E3:H3"/>
    <mergeCell ref="A1:W1"/>
    <mergeCell ref="E2:T2"/>
    <mergeCell ref="U2:U4"/>
    <mergeCell ref="V2:V4"/>
    <mergeCell ref="W2:W4"/>
    <mergeCell ref="I3:L3"/>
    <mergeCell ref="M3:P3"/>
  </mergeCells>
  <printOptions/>
  <pageMargins left="0.7480314960629921" right="0.7480314960629921" top="0.984251968503937" bottom="0.984251968503937" header="0.5118110236220472" footer="0.5118110236220472"/>
  <pageSetup fitToWidth="2" fitToHeight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10"/>
  <sheetViews>
    <sheetView zoomScale="85" zoomScaleNormal="85" zoomScalePageLayoutView="0" workbookViewId="0" topLeftCell="A1">
      <pane xSplit="1" ySplit="4" topLeftCell="B5" activePane="bottomRight" state="frozen"/>
      <selection pane="topLeft" activeCell="C26" sqref="C26"/>
      <selection pane="topRight" activeCell="C26" sqref="C26"/>
      <selection pane="bottomLeft" activeCell="C26" sqref="C26"/>
      <selection pane="bottomRight" activeCell="C5" sqref="C5"/>
    </sheetView>
  </sheetViews>
  <sheetFormatPr defaultColWidth="9.00390625" defaultRowHeight="12.75"/>
  <cols>
    <col min="1" max="1" width="24.125" style="2" customWidth="1"/>
    <col min="2" max="20" width="8.125" style="2" customWidth="1"/>
    <col min="21" max="23" width="12.875" style="2" customWidth="1"/>
    <col min="24" max="16384" width="9.125" style="2" customWidth="1"/>
  </cols>
  <sheetData>
    <row r="1" spans="1:23" ht="42.75" customHeight="1" thickBot="1">
      <c r="A1" s="144" t="s">
        <v>24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38"/>
      <c r="V1" s="138"/>
      <c r="W1" s="138"/>
    </row>
    <row r="2" spans="1:25" ht="42.75" customHeight="1" thickBot="1">
      <c r="A2" s="149" t="s">
        <v>1</v>
      </c>
      <c r="B2" s="134" t="s">
        <v>2</v>
      </c>
      <c r="C2" s="135"/>
      <c r="D2" s="136"/>
      <c r="E2" s="145" t="s">
        <v>4</v>
      </c>
      <c r="F2" s="146"/>
      <c r="G2" s="146"/>
      <c r="H2" s="146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8"/>
      <c r="U2" s="149" t="s">
        <v>22</v>
      </c>
      <c r="V2" s="149" t="s">
        <v>8</v>
      </c>
      <c r="W2" s="152" t="s">
        <v>9</v>
      </c>
      <c r="X2" s="130" t="s">
        <v>19</v>
      </c>
      <c r="Y2" s="131"/>
    </row>
    <row r="3" spans="1:25" ht="42.75" customHeight="1" thickBot="1">
      <c r="A3" s="150"/>
      <c r="B3" s="137"/>
      <c r="C3" s="138"/>
      <c r="D3" s="139"/>
      <c r="E3" s="140" t="s">
        <v>3</v>
      </c>
      <c r="F3" s="141"/>
      <c r="G3" s="142"/>
      <c r="H3" s="143"/>
      <c r="I3" s="140" t="s">
        <v>5</v>
      </c>
      <c r="J3" s="141"/>
      <c r="K3" s="142"/>
      <c r="L3" s="143"/>
      <c r="M3" s="140" t="s">
        <v>6</v>
      </c>
      <c r="N3" s="141"/>
      <c r="O3" s="142"/>
      <c r="P3" s="143"/>
      <c r="Q3" s="140" t="s">
        <v>7</v>
      </c>
      <c r="R3" s="141"/>
      <c r="S3" s="142"/>
      <c r="T3" s="143"/>
      <c r="U3" s="150"/>
      <c r="V3" s="150"/>
      <c r="W3" s="153"/>
      <c r="X3" s="132"/>
      <c r="Y3" s="133"/>
    </row>
    <row r="4" spans="1:25" ht="42.75" customHeight="1" thickBot="1">
      <c r="A4" s="151"/>
      <c r="B4" s="46" t="s">
        <v>10</v>
      </c>
      <c r="C4" s="47" t="s">
        <v>11</v>
      </c>
      <c r="D4" s="48" t="s">
        <v>0</v>
      </c>
      <c r="E4" s="46" t="s">
        <v>10</v>
      </c>
      <c r="F4" s="47" t="s">
        <v>11</v>
      </c>
      <c r="G4" s="47" t="s">
        <v>0</v>
      </c>
      <c r="H4" s="49" t="s">
        <v>18</v>
      </c>
      <c r="I4" s="46" t="s">
        <v>10</v>
      </c>
      <c r="J4" s="47" t="s">
        <v>11</v>
      </c>
      <c r="K4" s="47" t="s">
        <v>0</v>
      </c>
      <c r="L4" s="49" t="s">
        <v>18</v>
      </c>
      <c r="M4" s="46" t="s">
        <v>10</v>
      </c>
      <c r="N4" s="47" t="s">
        <v>11</v>
      </c>
      <c r="O4" s="47" t="s">
        <v>0</v>
      </c>
      <c r="P4" s="49" t="s">
        <v>18</v>
      </c>
      <c r="Q4" s="46" t="s">
        <v>10</v>
      </c>
      <c r="R4" s="47" t="s">
        <v>11</v>
      </c>
      <c r="S4" s="47" t="s">
        <v>0</v>
      </c>
      <c r="T4" s="49" t="s">
        <v>18</v>
      </c>
      <c r="U4" s="151"/>
      <c r="V4" s="151"/>
      <c r="W4" s="154"/>
      <c r="X4" s="44" t="s">
        <v>20</v>
      </c>
      <c r="Y4" s="45" t="s">
        <v>21</v>
      </c>
    </row>
    <row r="5" spans="1:25" ht="30.75" customHeight="1">
      <c r="A5" s="22" t="s">
        <v>12</v>
      </c>
      <c r="B5" s="9">
        <v>2721</v>
      </c>
      <c r="C5" s="1">
        <v>73</v>
      </c>
      <c r="D5" s="15">
        <f aca="true" t="shared" si="0" ref="D5:D10">C5/B5*100</f>
        <v>2.682837192208747</v>
      </c>
      <c r="E5" s="12">
        <v>1203</v>
      </c>
      <c r="F5" s="5"/>
      <c r="G5" s="24"/>
      <c r="H5" s="15">
        <f aca="true" t="shared" si="1" ref="H5:H10">F5*0.46</f>
        <v>0</v>
      </c>
      <c r="I5" s="12">
        <v>8955</v>
      </c>
      <c r="J5" s="5"/>
      <c r="K5" s="32">
        <f aca="true" t="shared" si="2" ref="K5:K10">J5/I5*100</f>
        <v>0</v>
      </c>
      <c r="L5" s="15">
        <f>J5*0.34/100</f>
        <v>0</v>
      </c>
      <c r="M5" s="12">
        <v>5400</v>
      </c>
      <c r="N5" s="5">
        <v>450</v>
      </c>
      <c r="O5" s="24"/>
      <c r="P5" s="15">
        <f aca="true" t="shared" si="3" ref="P5:P10">N5*0.17</f>
        <v>76.5</v>
      </c>
      <c r="Q5" s="12"/>
      <c r="R5" s="5"/>
      <c r="S5" s="24"/>
      <c r="T5" s="15"/>
      <c r="U5" s="29">
        <f aca="true" t="shared" si="4" ref="U5:U10">H5+L5+P5+T5</f>
        <v>76.5</v>
      </c>
      <c r="V5" s="20">
        <v>1646</v>
      </c>
      <c r="W5" s="37">
        <f aca="true" t="shared" si="5" ref="W5:W10">U5/V5*10</f>
        <v>0.4647630619684082</v>
      </c>
      <c r="X5" s="12"/>
      <c r="Y5" s="43">
        <v>6</v>
      </c>
    </row>
    <row r="6" spans="1:25" ht="30.75" customHeight="1">
      <c r="A6" s="23" t="s">
        <v>13</v>
      </c>
      <c r="B6" s="10">
        <v>3879</v>
      </c>
      <c r="C6" s="4">
        <v>570</v>
      </c>
      <c r="D6" s="15">
        <f t="shared" si="0"/>
        <v>14.694508894044858</v>
      </c>
      <c r="E6" s="13">
        <v>1430</v>
      </c>
      <c r="F6" s="3"/>
      <c r="G6" s="24"/>
      <c r="H6" s="15">
        <f t="shared" si="1"/>
        <v>0</v>
      </c>
      <c r="I6" s="13">
        <v>12025</v>
      </c>
      <c r="J6" s="3">
        <v>3000</v>
      </c>
      <c r="K6" s="32">
        <f t="shared" si="2"/>
        <v>24.94802494802495</v>
      </c>
      <c r="L6" s="15">
        <f>J6*0.34</f>
        <v>1020.0000000000001</v>
      </c>
      <c r="M6" s="13">
        <v>8325</v>
      </c>
      <c r="N6" s="3">
        <v>900</v>
      </c>
      <c r="O6" s="24"/>
      <c r="P6" s="15">
        <f t="shared" si="3"/>
        <v>153</v>
      </c>
      <c r="Q6" s="13"/>
      <c r="R6" s="3"/>
      <c r="S6" s="24"/>
      <c r="T6" s="15"/>
      <c r="U6" s="29">
        <f t="shared" si="4"/>
        <v>1173</v>
      </c>
      <c r="V6" s="19">
        <v>2000</v>
      </c>
      <c r="W6" s="37">
        <f t="shared" si="5"/>
        <v>5.865</v>
      </c>
      <c r="X6" s="13"/>
      <c r="Y6" s="41"/>
    </row>
    <row r="7" spans="1:54" s="50" customFormat="1" ht="30.75" customHeight="1">
      <c r="A7" s="52" t="s">
        <v>14</v>
      </c>
      <c r="B7" s="53">
        <v>2100</v>
      </c>
      <c r="C7" s="54"/>
      <c r="D7" s="55">
        <f t="shared" si="0"/>
        <v>0</v>
      </c>
      <c r="E7" s="53">
        <v>500</v>
      </c>
      <c r="F7" s="54"/>
      <c r="G7" s="56"/>
      <c r="H7" s="55">
        <f t="shared" si="1"/>
        <v>0</v>
      </c>
      <c r="I7" s="53">
        <v>3000</v>
      </c>
      <c r="J7" s="54"/>
      <c r="K7" s="57">
        <f t="shared" si="2"/>
        <v>0</v>
      </c>
      <c r="L7" s="55">
        <f>J7*0.34</f>
        <v>0</v>
      </c>
      <c r="M7" s="53">
        <v>5000</v>
      </c>
      <c r="N7" s="54"/>
      <c r="O7" s="56"/>
      <c r="P7" s="55">
        <f t="shared" si="3"/>
        <v>0</v>
      </c>
      <c r="Q7" s="53"/>
      <c r="R7" s="54"/>
      <c r="S7" s="56"/>
      <c r="T7" s="55"/>
      <c r="U7" s="58">
        <f t="shared" si="4"/>
        <v>0</v>
      </c>
      <c r="V7" s="59"/>
      <c r="W7" s="60" t="e">
        <f t="shared" si="5"/>
        <v>#DIV/0!</v>
      </c>
      <c r="X7" s="53"/>
      <c r="Y7" s="6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</row>
    <row r="8" spans="1:25" ht="30.75" customHeight="1">
      <c r="A8" s="23" t="s">
        <v>15</v>
      </c>
      <c r="B8" s="10">
        <v>4000</v>
      </c>
      <c r="C8" s="4">
        <v>380</v>
      </c>
      <c r="D8" s="15">
        <f t="shared" si="0"/>
        <v>9.5</v>
      </c>
      <c r="E8" s="13">
        <v>500</v>
      </c>
      <c r="F8" s="3"/>
      <c r="G8" s="24"/>
      <c r="H8" s="15">
        <f t="shared" si="1"/>
        <v>0</v>
      </c>
      <c r="I8" s="13">
        <v>8780</v>
      </c>
      <c r="J8" s="3">
        <v>776</v>
      </c>
      <c r="K8" s="32">
        <f t="shared" si="2"/>
        <v>8.838268792710705</v>
      </c>
      <c r="L8" s="15">
        <f>J8*0.34</f>
        <v>263.84000000000003</v>
      </c>
      <c r="M8" s="13">
        <v>10545</v>
      </c>
      <c r="N8" s="3"/>
      <c r="O8" s="24"/>
      <c r="P8" s="15">
        <f t="shared" si="3"/>
        <v>0</v>
      </c>
      <c r="Q8" s="13">
        <v>300</v>
      </c>
      <c r="R8" s="3"/>
      <c r="S8" s="24"/>
      <c r="T8" s="15">
        <f>R8*0.63</f>
        <v>0</v>
      </c>
      <c r="U8" s="29">
        <f t="shared" si="4"/>
        <v>263.84000000000003</v>
      </c>
      <c r="V8" s="19">
        <v>1961</v>
      </c>
      <c r="W8" s="37">
        <f t="shared" si="5"/>
        <v>1.3454360020397758</v>
      </c>
      <c r="X8" s="13"/>
      <c r="Y8" s="41">
        <v>272</v>
      </c>
    </row>
    <row r="9" spans="1:25" ht="30.75" customHeight="1" thickBot="1">
      <c r="A9" s="18" t="s">
        <v>16</v>
      </c>
      <c r="B9" s="62">
        <v>2500</v>
      </c>
      <c r="C9" s="6">
        <v>89</v>
      </c>
      <c r="D9" s="16">
        <f t="shared" si="0"/>
        <v>3.56</v>
      </c>
      <c r="E9" s="14">
        <v>1100</v>
      </c>
      <c r="F9" s="7"/>
      <c r="G9" s="25"/>
      <c r="H9" s="16">
        <f t="shared" si="1"/>
        <v>0</v>
      </c>
      <c r="I9" s="14">
        <v>4000</v>
      </c>
      <c r="J9" s="7"/>
      <c r="K9" s="33">
        <f t="shared" si="2"/>
        <v>0</v>
      </c>
      <c r="L9" s="16">
        <f>J9*0.34</f>
        <v>0</v>
      </c>
      <c r="M9" s="14">
        <v>5400</v>
      </c>
      <c r="N9" s="7">
        <v>810</v>
      </c>
      <c r="O9" s="25"/>
      <c r="P9" s="16">
        <f t="shared" si="3"/>
        <v>137.70000000000002</v>
      </c>
      <c r="Q9" s="14"/>
      <c r="R9" s="7"/>
      <c r="S9" s="25"/>
      <c r="T9" s="16"/>
      <c r="U9" s="30">
        <f t="shared" si="4"/>
        <v>137.70000000000002</v>
      </c>
      <c r="V9" s="21">
        <v>930</v>
      </c>
      <c r="W9" s="38">
        <f t="shared" si="5"/>
        <v>1.4806451612903226</v>
      </c>
      <c r="X9" s="14"/>
      <c r="Y9" s="42"/>
    </row>
    <row r="10" spans="1:25" s="28" customFormat="1" ht="33" customHeight="1" thickBot="1">
      <c r="A10" s="36" t="s">
        <v>17</v>
      </c>
      <c r="B10" s="11">
        <f>+B5+B6+B7+B8+B9</f>
        <v>15200</v>
      </c>
      <c r="C10" s="8">
        <f>+C5+C6+C7+C8+C9</f>
        <v>1112</v>
      </c>
      <c r="D10" s="17">
        <f t="shared" si="0"/>
        <v>7.315789473684211</v>
      </c>
      <c r="E10" s="35">
        <f>+E5+E6+E7+E8+E9</f>
        <v>4733</v>
      </c>
      <c r="F10" s="8"/>
      <c r="G10" s="26"/>
      <c r="H10" s="34">
        <f t="shared" si="1"/>
        <v>0</v>
      </c>
      <c r="I10" s="11">
        <f>+I5+I6+I7+I8+I9</f>
        <v>36760</v>
      </c>
      <c r="J10" s="8">
        <f>+J5+J6+J7+J8+J9</f>
        <v>3776</v>
      </c>
      <c r="K10" s="34">
        <f t="shared" si="2"/>
        <v>10.272034820457018</v>
      </c>
      <c r="L10" s="17">
        <f>J10*0.34</f>
        <v>1283.8400000000001</v>
      </c>
      <c r="M10" s="35">
        <f>+M5+M6+M7+M8+M9</f>
        <v>34670</v>
      </c>
      <c r="N10" s="8"/>
      <c r="O10" s="26"/>
      <c r="P10" s="17">
        <f t="shared" si="3"/>
        <v>0</v>
      </c>
      <c r="Q10" s="11">
        <f>SUM(Q5:Q9)</f>
        <v>300</v>
      </c>
      <c r="R10" s="8"/>
      <c r="S10" s="26"/>
      <c r="T10" s="17">
        <f>R10*0.63</f>
        <v>0</v>
      </c>
      <c r="U10" s="31">
        <f t="shared" si="4"/>
        <v>1283.8400000000001</v>
      </c>
      <c r="V10" s="27">
        <f>+V5+V6+V7+V8+V9</f>
        <v>6537</v>
      </c>
      <c r="W10" s="39">
        <f t="shared" si="5"/>
        <v>1.9639590026005815</v>
      </c>
      <c r="X10" s="11">
        <f>SUM(X5:X9)</f>
        <v>0</v>
      </c>
      <c r="Y10" s="40">
        <f>SUM(Y5:Y9)</f>
        <v>278</v>
      </c>
    </row>
  </sheetData>
  <sheetProtection/>
  <mergeCells count="12">
    <mergeCell ref="V2:V4"/>
    <mergeCell ref="W2:W4"/>
    <mergeCell ref="X2:Y3"/>
    <mergeCell ref="E3:H3"/>
    <mergeCell ref="I3:L3"/>
    <mergeCell ref="M3:P3"/>
    <mergeCell ref="Q3:T3"/>
    <mergeCell ref="A1:W1"/>
    <mergeCell ref="A2:A4"/>
    <mergeCell ref="B2:D3"/>
    <mergeCell ref="E2:T2"/>
    <mergeCell ref="U2:U4"/>
  </mergeCells>
  <printOptions/>
  <pageMargins left="0.7480314960629921" right="0.7480314960629921" top="0.984251968503937" bottom="0.984251968503937" header="0.5118110236220472" footer="0.5118110236220472"/>
  <pageSetup fitToWidth="2" fitToHeight="1" horizontalDpi="600" verticalDpi="600" orientation="landscape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10"/>
  <sheetViews>
    <sheetView zoomScale="85" zoomScaleNormal="85" zoomScalePageLayoutView="0" workbookViewId="0" topLeftCell="A1">
      <pane xSplit="1" ySplit="4" topLeftCell="B5" activePane="bottomRight" state="frozen"/>
      <selection pane="topLeft" activeCell="C26" sqref="C26"/>
      <selection pane="topRight" activeCell="C26" sqref="C26"/>
      <selection pane="bottomLeft" activeCell="C26" sqref="C26"/>
      <selection pane="bottomRight" activeCell="J22" sqref="J22"/>
    </sheetView>
  </sheetViews>
  <sheetFormatPr defaultColWidth="9.00390625" defaultRowHeight="12.75"/>
  <cols>
    <col min="1" max="1" width="24.125" style="2" customWidth="1"/>
    <col min="2" max="20" width="8.125" style="2" customWidth="1"/>
    <col min="21" max="23" width="12.875" style="2" customWidth="1"/>
    <col min="24" max="16384" width="9.125" style="2" customWidth="1"/>
  </cols>
  <sheetData>
    <row r="1" spans="1:23" ht="42.75" customHeight="1" thickBot="1">
      <c r="A1" s="144" t="s">
        <v>25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38"/>
      <c r="V1" s="138"/>
      <c r="W1" s="138"/>
    </row>
    <row r="2" spans="1:25" ht="42.75" customHeight="1" thickBot="1">
      <c r="A2" s="149" t="s">
        <v>1</v>
      </c>
      <c r="B2" s="134" t="s">
        <v>2</v>
      </c>
      <c r="C2" s="135"/>
      <c r="D2" s="136"/>
      <c r="E2" s="145" t="s">
        <v>4</v>
      </c>
      <c r="F2" s="146"/>
      <c r="G2" s="146"/>
      <c r="H2" s="146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8"/>
      <c r="U2" s="149" t="s">
        <v>22</v>
      </c>
      <c r="V2" s="149" t="s">
        <v>8</v>
      </c>
      <c r="W2" s="152" t="s">
        <v>9</v>
      </c>
      <c r="X2" s="130" t="s">
        <v>19</v>
      </c>
      <c r="Y2" s="131"/>
    </row>
    <row r="3" spans="1:25" ht="42.75" customHeight="1" thickBot="1">
      <c r="A3" s="150"/>
      <c r="B3" s="137"/>
      <c r="C3" s="138"/>
      <c r="D3" s="139"/>
      <c r="E3" s="140" t="s">
        <v>3</v>
      </c>
      <c r="F3" s="141"/>
      <c r="G3" s="142"/>
      <c r="H3" s="143"/>
      <c r="I3" s="140" t="s">
        <v>5</v>
      </c>
      <c r="J3" s="141"/>
      <c r="K3" s="142"/>
      <c r="L3" s="143"/>
      <c r="M3" s="140" t="s">
        <v>6</v>
      </c>
      <c r="N3" s="141"/>
      <c r="O3" s="142"/>
      <c r="P3" s="143"/>
      <c r="Q3" s="140" t="s">
        <v>7</v>
      </c>
      <c r="R3" s="141"/>
      <c r="S3" s="142"/>
      <c r="T3" s="143"/>
      <c r="U3" s="150"/>
      <c r="V3" s="150"/>
      <c r="W3" s="153"/>
      <c r="X3" s="132"/>
      <c r="Y3" s="133"/>
    </row>
    <row r="4" spans="1:25" ht="42.75" customHeight="1" thickBot="1">
      <c r="A4" s="151"/>
      <c r="B4" s="46" t="s">
        <v>10</v>
      </c>
      <c r="C4" s="47" t="s">
        <v>11</v>
      </c>
      <c r="D4" s="48" t="s">
        <v>0</v>
      </c>
      <c r="E4" s="46" t="s">
        <v>10</v>
      </c>
      <c r="F4" s="47" t="s">
        <v>11</v>
      </c>
      <c r="G4" s="47" t="s">
        <v>0</v>
      </c>
      <c r="H4" s="49" t="s">
        <v>18</v>
      </c>
      <c r="I4" s="46" t="s">
        <v>10</v>
      </c>
      <c r="J4" s="47" t="s">
        <v>11</v>
      </c>
      <c r="K4" s="47" t="s">
        <v>0</v>
      </c>
      <c r="L4" s="49" t="s">
        <v>18</v>
      </c>
      <c r="M4" s="46" t="s">
        <v>10</v>
      </c>
      <c r="N4" s="47" t="s">
        <v>11</v>
      </c>
      <c r="O4" s="47" t="s">
        <v>0</v>
      </c>
      <c r="P4" s="49" t="s">
        <v>18</v>
      </c>
      <c r="Q4" s="46" t="s">
        <v>10</v>
      </c>
      <c r="R4" s="47" t="s">
        <v>11</v>
      </c>
      <c r="S4" s="47" t="s">
        <v>0</v>
      </c>
      <c r="T4" s="49" t="s">
        <v>18</v>
      </c>
      <c r="U4" s="151"/>
      <c r="V4" s="151"/>
      <c r="W4" s="154"/>
      <c r="X4" s="44" t="s">
        <v>20</v>
      </c>
      <c r="Y4" s="45" t="s">
        <v>21</v>
      </c>
    </row>
    <row r="5" spans="1:25" ht="30.75" customHeight="1">
      <c r="A5" s="22" t="s">
        <v>12</v>
      </c>
      <c r="B5" s="9">
        <v>2721</v>
      </c>
      <c r="C5" s="1">
        <v>180</v>
      </c>
      <c r="D5" s="15">
        <f aca="true" t="shared" si="0" ref="D5:D10">C5/B5*100</f>
        <v>6.615214994487322</v>
      </c>
      <c r="E5" s="12">
        <v>1203</v>
      </c>
      <c r="F5" s="5"/>
      <c r="G5" s="24"/>
      <c r="H5" s="15">
        <f aca="true" t="shared" si="1" ref="H5:H10">F5*0.46</f>
        <v>0</v>
      </c>
      <c r="I5" s="12">
        <v>8955</v>
      </c>
      <c r="J5" s="5"/>
      <c r="K5" s="32">
        <f aca="true" t="shared" si="2" ref="K5:K10">J5/I5*100</f>
        <v>0</v>
      </c>
      <c r="L5" s="15">
        <f>J5*0.34/100</f>
        <v>0</v>
      </c>
      <c r="M5" s="12">
        <v>5400</v>
      </c>
      <c r="N5" s="5">
        <v>1460</v>
      </c>
      <c r="O5" s="24"/>
      <c r="P5" s="15">
        <f aca="true" t="shared" si="3" ref="P5:P10">N5*0.17</f>
        <v>248.20000000000002</v>
      </c>
      <c r="Q5" s="12"/>
      <c r="R5" s="5"/>
      <c r="S5" s="24"/>
      <c r="T5" s="15"/>
      <c r="U5" s="29">
        <f aca="true" t="shared" si="4" ref="U5:U10">H5+L5+P5+T5</f>
        <v>248.20000000000002</v>
      </c>
      <c r="V5" s="20">
        <v>1646</v>
      </c>
      <c r="W5" s="37">
        <f aca="true" t="shared" si="5" ref="W5:W10">U5/V5*10</f>
        <v>1.5078979343863912</v>
      </c>
      <c r="X5" s="12"/>
      <c r="Y5" s="43">
        <v>10</v>
      </c>
    </row>
    <row r="6" spans="1:25" ht="30.75" customHeight="1">
      <c r="A6" s="23" t="s">
        <v>13</v>
      </c>
      <c r="B6" s="10">
        <v>3879</v>
      </c>
      <c r="C6" s="4">
        <v>880</v>
      </c>
      <c r="D6" s="15">
        <f t="shared" si="0"/>
        <v>22.68625934519206</v>
      </c>
      <c r="E6" s="13">
        <v>1430</v>
      </c>
      <c r="F6" s="3">
        <v>22</v>
      </c>
      <c r="G6" s="24"/>
      <c r="H6" s="15">
        <f t="shared" si="1"/>
        <v>10.120000000000001</v>
      </c>
      <c r="I6" s="13">
        <v>12025</v>
      </c>
      <c r="J6" s="3">
        <v>3600</v>
      </c>
      <c r="K6" s="32">
        <f t="shared" si="2"/>
        <v>29.93762993762994</v>
      </c>
      <c r="L6" s="15">
        <f>J6*0.34</f>
        <v>1224</v>
      </c>
      <c r="M6" s="13">
        <v>8325</v>
      </c>
      <c r="N6" s="3">
        <v>1700</v>
      </c>
      <c r="O6" s="24"/>
      <c r="P6" s="15">
        <f t="shared" si="3"/>
        <v>289</v>
      </c>
      <c r="Q6" s="13"/>
      <c r="R6" s="3"/>
      <c r="S6" s="24"/>
      <c r="T6" s="15"/>
      <c r="U6" s="29">
        <f t="shared" si="4"/>
        <v>1523.12</v>
      </c>
      <c r="V6" s="19">
        <v>2000</v>
      </c>
      <c r="W6" s="37">
        <f t="shared" si="5"/>
        <v>7.615599999999999</v>
      </c>
      <c r="X6" s="13"/>
      <c r="Y6" s="41"/>
    </row>
    <row r="7" spans="1:54" s="50" customFormat="1" ht="30.75" customHeight="1">
      <c r="A7" s="52" t="s">
        <v>14</v>
      </c>
      <c r="B7" s="53">
        <v>2100</v>
      </c>
      <c r="C7" s="54"/>
      <c r="D7" s="55">
        <f t="shared" si="0"/>
        <v>0</v>
      </c>
      <c r="E7" s="53">
        <v>500</v>
      </c>
      <c r="F7" s="54"/>
      <c r="G7" s="56"/>
      <c r="H7" s="55">
        <f t="shared" si="1"/>
        <v>0</v>
      </c>
      <c r="I7" s="53">
        <v>3000</v>
      </c>
      <c r="J7" s="54"/>
      <c r="K7" s="57">
        <f t="shared" si="2"/>
        <v>0</v>
      </c>
      <c r="L7" s="55">
        <f>J7*0.34</f>
        <v>0</v>
      </c>
      <c r="M7" s="53">
        <v>5000</v>
      </c>
      <c r="N7" s="54"/>
      <c r="O7" s="56"/>
      <c r="P7" s="55">
        <f t="shared" si="3"/>
        <v>0</v>
      </c>
      <c r="Q7" s="53"/>
      <c r="R7" s="54"/>
      <c r="S7" s="56"/>
      <c r="T7" s="55"/>
      <c r="U7" s="58">
        <f t="shared" si="4"/>
        <v>0</v>
      </c>
      <c r="V7" s="59"/>
      <c r="W7" s="60" t="e">
        <f t="shared" si="5"/>
        <v>#DIV/0!</v>
      </c>
      <c r="X7" s="53"/>
      <c r="Y7" s="6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</row>
    <row r="8" spans="1:25" ht="30.75" customHeight="1">
      <c r="A8" s="23" t="s">
        <v>15</v>
      </c>
      <c r="B8" s="10">
        <v>4000</v>
      </c>
      <c r="C8" s="4">
        <v>473</v>
      </c>
      <c r="D8" s="15">
        <f t="shared" si="0"/>
        <v>11.825</v>
      </c>
      <c r="E8" s="13">
        <v>500</v>
      </c>
      <c r="F8" s="3"/>
      <c r="G8" s="24"/>
      <c r="H8" s="15">
        <f t="shared" si="1"/>
        <v>0</v>
      </c>
      <c r="I8" s="13">
        <v>8780</v>
      </c>
      <c r="J8" s="3">
        <v>1191</v>
      </c>
      <c r="K8" s="32">
        <f t="shared" si="2"/>
        <v>13.564920273348518</v>
      </c>
      <c r="L8" s="15">
        <f>J8*0.34</f>
        <v>404.94000000000005</v>
      </c>
      <c r="M8" s="13">
        <v>10545</v>
      </c>
      <c r="N8" s="3"/>
      <c r="O8" s="24"/>
      <c r="P8" s="15">
        <f t="shared" si="3"/>
        <v>0</v>
      </c>
      <c r="Q8" s="13">
        <v>300</v>
      </c>
      <c r="R8" s="3"/>
      <c r="S8" s="24"/>
      <c r="T8" s="15">
        <f>R8*0.63</f>
        <v>0</v>
      </c>
      <c r="U8" s="29">
        <f t="shared" si="4"/>
        <v>404.94000000000005</v>
      </c>
      <c r="V8" s="19">
        <v>1961</v>
      </c>
      <c r="W8" s="37">
        <f t="shared" si="5"/>
        <v>2.064966853646099</v>
      </c>
      <c r="X8" s="13"/>
      <c r="Y8" s="41">
        <v>291</v>
      </c>
    </row>
    <row r="9" spans="1:25" ht="30.75" customHeight="1" thickBot="1">
      <c r="A9" s="18" t="s">
        <v>16</v>
      </c>
      <c r="B9" s="62">
        <v>2500</v>
      </c>
      <c r="C9" s="6">
        <v>227</v>
      </c>
      <c r="D9" s="16">
        <f t="shared" si="0"/>
        <v>9.08</v>
      </c>
      <c r="E9" s="14">
        <v>1100</v>
      </c>
      <c r="F9" s="7"/>
      <c r="G9" s="25"/>
      <c r="H9" s="16">
        <f t="shared" si="1"/>
        <v>0</v>
      </c>
      <c r="I9" s="14">
        <v>4000</v>
      </c>
      <c r="J9" s="7"/>
      <c r="K9" s="33">
        <f t="shared" si="2"/>
        <v>0</v>
      </c>
      <c r="L9" s="16">
        <f>J9*0.34</f>
        <v>0</v>
      </c>
      <c r="M9" s="14">
        <v>5400</v>
      </c>
      <c r="N9" s="7">
        <v>1846</v>
      </c>
      <c r="O9" s="25"/>
      <c r="P9" s="16">
        <f t="shared" si="3"/>
        <v>313.82000000000005</v>
      </c>
      <c r="Q9" s="14"/>
      <c r="R9" s="7"/>
      <c r="S9" s="25"/>
      <c r="T9" s="16"/>
      <c r="U9" s="30">
        <f t="shared" si="4"/>
        <v>313.82000000000005</v>
      </c>
      <c r="V9" s="21">
        <v>930</v>
      </c>
      <c r="W9" s="38">
        <f t="shared" si="5"/>
        <v>3.374408602150538</v>
      </c>
      <c r="X9" s="14"/>
      <c r="Y9" s="42"/>
    </row>
    <row r="10" spans="1:25" s="28" customFormat="1" ht="33" customHeight="1" thickBot="1">
      <c r="A10" s="36" t="s">
        <v>17</v>
      </c>
      <c r="B10" s="11">
        <f>+B5+B6+B7+B8+B9</f>
        <v>15200</v>
      </c>
      <c r="C10" s="8">
        <f>+C5+C6+C7+C8+C9</f>
        <v>1760</v>
      </c>
      <c r="D10" s="17">
        <f t="shared" si="0"/>
        <v>11.578947368421053</v>
      </c>
      <c r="E10" s="35">
        <f>+E5+E6+E7+E8+E9</f>
        <v>4733</v>
      </c>
      <c r="F10" s="8"/>
      <c r="G10" s="26"/>
      <c r="H10" s="34">
        <f t="shared" si="1"/>
        <v>0</v>
      </c>
      <c r="I10" s="11">
        <f>+I5+I6+I7+I8+I9</f>
        <v>36760</v>
      </c>
      <c r="J10" s="8">
        <f>+J5+J6+J7+J8+J9</f>
        <v>4791</v>
      </c>
      <c r="K10" s="34">
        <f t="shared" si="2"/>
        <v>13.033188248095756</v>
      </c>
      <c r="L10" s="17">
        <f>J10*0.34</f>
        <v>1628.94</v>
      </c>
      <c r="M10" s="35">
        <f>+M5+M6+M7+M8+M9</f>
        <v>34670</v>
      </c>
      <c r="N10" s="8"/>
      <c r="O10" s="26"/>
      <c r="P10" s="17">
        <f t="shared" si="3"/>
        <v>0</v>
      </c>
      <c r="Q10" s="11">
        <f>SUM(Q5:Q9)</f>
        <v>300</v>
      </c>
      <c r="R10" s="8"/>
      <c r="S10" s="26"/>
      <c r="T10" s="17">
        <f>R10*0.63</f>
        <v>0</v>
      </c>
      <c r="U10" s="31">
        <f t="shared" si="4"/>
        <v>1628.94</v>
      </c>
      <c r="V10" s="27">
        <f>+V5+V6+V7+V8+V9</f>
        <v>6537</v>
      </c>
      <c r="W10" s="39">
        <f t="shared" si="5"/>
        <v>2.4918770078017443</v>
      </c>
      <c r="X10" s="11">
        <f>SUM(X5:X9)</f>
        <v>0</v>
      </c>
      <c r="Y10" s="40">
        <f>SUM(Y5:Y9)</f>
        <v>301</v>
      </c>
    </row>
  </sheetData>
  <sheetProtection/>
  <mergeCells count="12">
    <mergeCell ref="X2:Y3"/>
    <mergeCell ref="E3:H3"/>
    <mergeCell ref="I3:L3"/>
    <mergeCell ref="M3:P3"/>
    <mergeCell ref="Q3:T3"/>
    <mergeCell ref="A1:W1"/>
    <mergeCell ref="A2:A4"/>
    <mergeCell ref="B2:D3"/>
    <mergeCell ref="E2:T2"/>
    <mergeCell ref="U2:U4"/>
    <mergeCell ref="V2:V4"/>
    <mergeCell ref="W2:W4"/>
  </mergeCells>
  <printOptions/>
  <pageMargins left="0.7480314960629921" right="0.7480314960629921" top="0.984251968503937" bottom="0.984251968503937" header="0.5118110236220472" footer="0.5118110236220472"/>
  <pageSetup fitToWidth="2" fitToHeight="1" horizontalDpi="600" verticalDpi="600" orientation="landscape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Y10"/>
  <sheetViews>
    <sheetView tabSelected="1" zoomScale="81" zoomScaleNormal="8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AE1"/>
    </sheetView>
  </sheetViews>
  <sheetFormatPr defaultColWidth="9.00390625" defaultRowHeight="12.75"/>
  <cols>
    <col min="1" max="1" width="22.625" style="2" customWidth="1"/>
    <col min="2" max="2" width="9.25390625" style="2" customWidth="1"/>
    <col min="3" max="3" width="8.375" style="2" customWidth="1"/>
    <col min="4" max="4" width="8.25390625" style="2" customWidth="1"/>
    <col min="5" max="6" width="7.125" style="2" customWidth="1"/>
    <col min="7" max="7" width="8.125" style="2" customWidth="1"/>
    <col min="8" max="8" width="9.25390625" style="2" customWidth="1"/>
    <col min="9" max="9" width="7.75390625" style="2" customWidth="1"/>
    <col min="10" max="10" width="9.625" style="2" customWidth="1"/>
    <col min="11" max="13" width="8.375" style="2" customWidth="1"/>
    <col min="14" max="14" width="8.875" style="2" customWidth="1"/>
    <col min="15" max="16" width="8.375" style="2" customWidth="1"/>
    <col min="17" max="17" width="10.125" style="2" customWidth="1"/>
    <col min="18" max="18" width="8.875" style="2" customWidth="1"/>
    <col min="19" max="22" width="8.375" style="2" customWidth="1"/>
    <col min="23" max="24" width="6.875" style="2" customWidth="1"/>
    <col min="25" max="25" width="7.75390625" style="2" customWidth="1"/>
    <col min="26" max="26" width="8.25390625" style="2" customWidth="1"/>
    <col min="27" max="27" width="10.125" style="2" customWidth="1"/>
    <col min="28" max="28" width="11.625" style="2" customWidth="1"/>
    <col min="29" max="29" width="11.00390625" style="2" customWidth="1"/>
    <col min="30" max="31" width="8.375" style="2" customWidth="1"/>
    <col min="32" max="16384" width="9.125" style="2" customWidth="1"/>
  </cols>
  <sheetData>
    <row r="1" spans="1:31" ht="42.75" customHeight="1" thickBot="1">
      <c r="A1" s="144" t="s">
        <v>39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38"/>
      <c r="AB1" s="138"/>
      <c r="AC1" s="138"/>
      <c r="AD1" s="138"/>
      <c r="AE1" s="138"/>
    </row>
    <row r="2" spans="1:31" ht="42.75" customHeight="1" thickBot="1">
      <c r="A2" s="173" t="s">
        <v>1</v>
      </c>
      <c r="B2" s="176" t="s">
        <v>2</v>
      </c>
      <c r="C2" s="177"/>
      <c r="D2" s="178"/>
      <c r="E2" s="162" t="s">
        <v>34</v>
      </c>
      <c r="F2" s="163"/>
      <c r="G2" s="163"/>
      <c r="H2" s="163"/>
      <c r="I2" s="164"/>
      <c r="J2" s="155" t="s">
        <v>4</v>
      </c>
      <c r="K2" s="156"/>
      <c r="L2" s="156"/>
      <c r="M2" s="156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9"/>
      <c r="Z2" s="170" t="s">
        <v>28</v>
      </c>
      <c r="AA2" s="149" t="s">
        <v>29</v>
      </c>
      <c r="AB2" s="149" t="s">
        <v>8</v>
      </c>
      <c r="AC2" s="149" t="s">
        <v>30</v>
      </c>
      <c r="AD2" s="176" t="s">
        <v>33</v>
      </c>
      <c r="AE2" s="178"/>
    </row>
    <row r="3" spans="1:31" ht="42.75" customHeight="1" thickBot="1">
      <c r="A3" s="174"/>
      <c r="B3" s="179"/>
      <c r="C3" s="180"/>
      <c r="D3" s="181"/>
      <c r="E3" s="165"/>
      <c r="F3" s="166"/>
      <c r="G3" s="166"/>
      <c r="H3" s="166"/>
      <c r="I3" s="167"/>
      <c r="J3" s="155" t="s">
        <v>3</v>
      </c>
      <c r="K3" s="156"/>
      <c r="L3" s="156"/>
      <c r="M3" s="157"/>
      <c r="N3" s="158" t="s">
        <v>5</v>
      </c>
      <c r="O3" s="159"/>
      <c r="P3" s="160"/>
      <c r="Q3" s="161"/>
      <c r="R3" s="158" t="s">
        <v>6</v>
      </c>
      <c r="S3" s="159"/>
      <c r="T3" s="160"/>
      <c r="U3" s="161"/>
      <c r="V3" s="158" t="s">
        <v>7</v>
      </c>
      <c r="W3" s="159"/>
      <c r="X3" s="160"/>
      <c r="Y3" s="161"/>
      <c r="Z3" s="171"/>
      <c r="AA3" s="150"/>
      <c r="AB3" s="150"/>
      <c r="AC3" s="150"/>
      <c r="AD3" s="182"/>
      <c r="AE3" s="183"/>
    </row>
    <row r="4" spans="1:31" ht="42.75" customHeight="1" thickBot="1">
      <c r="A4" s="175"/>
      <c r="B4" s="46" t="s">
        <v>10</v>
      </c>
      <c r="C4" s="47" t="s">
        <v>11</v>
      </c>
      <c r="D4" s="48" t="s">
        <v>0</v>
      </c>
      <c r="E4" s="111" t="s">
        <v>35</v>
      </c>
      <c r="F4" s="112" t="s">
        <v>36</v>
      </c>
      <c r="G4" s="112" t="s">
        <v>0</v>
      </c>
      <c r="H4" s="113" t="s">
        <v>37</v>
      </c>
      <c r="I4" s="114" t="s">
        <v>38</v>
      </c>
      <c r="J4" s="46" t="s">
        <v>10</v>
      </c>
      <c r="K4" s="47" t="s">
        <v>11</v>
      </c>
      <c r="L4" s="47" t="s">
        <v>0</v>
      </c>
      <c r="M4" s="49" t="s">
        <v>18</v>
      </c>
      <c r="N4" s="46" t="s">
        <v>10</v>
      </c>
      <c r="O4" s="47" t="s">
        <v>11</v>
      </c>
      <c r="P4" s="47" t="s">
        <v>0</v>
      </c>
      <c r="Q4" s="49" t="s">
        <v>18</v>
      </c>
      <c r="R4" s="46" t="s">
        <v>10</v>
      </c>
      <c r="S4" s="47" t="s">
        <v>11</v>
      </c>
      <c r="T4" s="47" t="s">
        <v>0</v>
      </c>
      <c r="U4" s="49" t="s">
        <v>18</v>
      </c>
      <c r="V4" s="46" t="s">
        <v>10</v>
      </c>
      <c r="W4" s="47" t="s">
        <v>11</v>
      </c>
      <c r="X4" s="47" t="s">
        <v>0</v>
      </c>
      <c r="Y4" s="49" t="s">
        <v>18</v>
      </c>
      <c r="Z4" s="172"/>
      <c r="AA4" s="151"/>
      <c r="AB4" s="151"/>
      <c r="AC4" s="151"/>
      <c r="AD4" s="46" t="s">
        <v>11</v>
      </c>
      <c r="AE4" s="49" t="s">
        <v>18</v>
      </c>
    </row>
    <row r="5" spans="1:31" s="87" customFormat="1" ht="61.5" customHeight="1">
      <c r="A5" s="83" t="s">
        <v>26</v>
      </c>
      <c r="B5" s="86">
        <v>2721</v>
      </c>
      <c r="C5" s="63">
        <v>2655</v>
      </c>
      <c r="D5" s="64">
        <f aca="true" t="shared" si="0" ref="D5:D10">C5/B5*100</f>
        <v>97.57442116868799</v>
      </c>
      <c r="E5" s="115">
        <v>122</v>
      </c>
      <c r="F5" s="116">
        <v>122</v>
      </c>
      <c r="G5" s="117">
        <f>F5*100/E5</f>
        <v>100</v>
      </c>
      <c r="H5" s="118">
        <v>1410</v>
      </c>
      <c r="I5" s="119">
        <f>H5/F5*10</f>
        <v>115.57377049180329</v>
      </c>
      <c r="J5" s="65">
        <v>1203</v>
      </c>
      <c r="K5" s="66">
        <v>1330</v>
      </c>
      <c r="L5" s="67">
        <f aca="true" t="shared" si="1" ref="L5:L10">K5/J5*100</f>
        <v>110.55694098088114</v>
      </c>
      <c r="M5" s="64">
        <f aca="true" t="shared" si="2" ref="M5:M10">K5*0.45</f>
        <v>598.5</v>
      </c>
      <c r="N5" s="65">
        <v>8955</v>
      </c>
      <c r="O5" s="66">
        <v>12405</v>
      </c>
      <c r="P5" s="67">
        <f aca="true" t="shared" si="3" ref="P5:P10">O5/N5*100</f>
        <v>138.52596314907873</v>
      </c>
      <c r="Q5" s="64">
        <f aca="true" t="shared" si="4" ref="Q5:Q10">O5*0.32</f>
        <v>3969.6</v>
      </c>
      <c r="R5" s="65">
        <v>5400</v>
      </c>
      <c r="S5" s="66">
        <v>9055</v>
      </c>
      <c r="T5" s="67">
        <f aca="true" t="shared" si="5" ref="T5:T10">S5/R5*100</f>
        <v>167.6851851851852</v>
      </c>
      <c r="U5" s="64">
        <f aca="true" t="shared" si="6" ref="U5:U10">S5*0.18</f>
        <v>1629.8999999999999</v>
      </c>
      <c r="V5" s="65"/>
      <c r="W5" s="66"/>
      <c r="X5" s="67"/>
      <c r="Y5" s="64"/>
      <c r="Z5" s="68">
        <f aca="true" t="shared" si="7" ref="Z5:Z10">(K5+O5+S5+W5)/(J5+N5+R5+V5)*100</f>
        <v>146.48412392338346</v>
      </c>
      <c r="AA5" s="68">
        <f>M5+Q5+U5+Y5</f>
        <v>6198</v>
      </c>
      <c r="AB5" s="69">
        <v>1646</v>
      </c>
      <c r="AC5" s="70">
        <f>AA5/AB5*10</f>
        <v>37.65492102065614</v>
      </c>
      <c r="AD5" s="65">
        <v>792</v>
      </c>
      <c r="AE5" s="64">
        <f aca="true" t="shared" si="8" ref="AE5:AE10">AD5*0.22</f>
        <v>174.24</v>
      </c>
    </row>
    <row r="6" spans="1:31" s="87" customFormat="1" ht="67.5" customHeight="1">
      <c r="A6" s="84" t="s">
        <v>27</v>
      </c>
      <c r="B6" s="88">
        <v>3879</v>
      </c>
      <c r="C6" s="71">
        <v>3479</v>
      </c>
      <c r="D6" s="64">
        <f t="shared" si="0"/>
        <v>89.68806393400361</v>
      </c>
      <c r="E6" s="72">
        <v>150</v>
      </c>
      <c r="F6" s="73">
        <v>150</v>
      </c>
      <c r="G6" s="120">
        <f>F6*100/E6</f>
        <v>100</v>
      </c>
      <c r="H6" s="121">
        <v>5500</v>
      </c>
      <c r="I6" s="122">
        <f>H6/F6*10</f>
        <v>366.66666666666663</v>
      </c>
      <c r="J6" s="72">
        <v>1430</v>
      </c>
      <c r="K6" s="73">
        <v>1515</v>
      </c>
      <c r="L6" s="67">
        <f t="shared" si="1"/>
        <v>105.94405594405593</v>
      </c>
      <c r="M6" s="64">
        <f t="shared" si="2"/>
        <v>681.75</v>
      </c>
      <c r="N6" s="72">
        <v>12025</v>
      </c>
      <c r="O6" s="73">
        <v>14636</v>
      </c>
      <c r="P6" s="67">
        <f t="shared" si="3"/>
        <v>121.71309771309771</v>
      </c>
      <c r="Q6" s="64">
        <f t="shared" si="4"/>
        <v>4683.52</v>
      </c>
      <c r="R6" s="72">
        <v>8325</v>
      </c>
      <c r="S6" s="73">
        <v>8700</v>
      </c>
      <c r="T6" s="67">
        <f t="shared" si="5"/>
        <v>104.5045045045045</v>
      </c>
      <c r="U6" s="64">
        <f t="shared" si="6"/>
        <v>1566</v>
      </c>
      <c r="V6" s="72"/>
      <c r="W6" s="73"/>
      <c r="X6" s="67"/>
      <c r="Y6" s="64"/>
      <c r="Z6" s="68">
        <f t="shared" si="7"/>
        <v>114.10009182736457</v>
      </c>
      <c r="AA6" s="68">
        <f>M6+Q6+U6+Y6</f>
        <v>6931.27</v>
      </c>
      <c r="AB6" s="74">
        <v>2000</v>
      </c>
      <c r="AC6" s="70">
        <f>AA6/AB6*10</f>
        <v>34.65635</v>
      </c>
      <c r="AD6" s="72">
        <v>700</v>
      </c>
      <c r="AE6" s="64">
        <f t="shared" si="8"/>
        <v>154</v>
      </c>
    </row>
    <row r="7" spans="1:51" s="109" customFormat="1" ht="39" customHeight="1">
      <c r="A7" s="102" t="s">
        <v>14</v>
      </c>
      <c r="B7" s="88">
        <v>2100</v>
      </c>
      <c r="C7" s="71">
        <v>494</v>
      </c>
      <c r="D7" s="103">
        <f t="shared" si="0"/>
        <v>23.523809523809526</v>
      </c>
      <c r="E7" s="72">
        <v>200</v>
      </c>
      <c r="F7" s="73"/>
      <c r="G7" s="120">
        <f>F7*100/E7</f>
        <v>0</v>
      </c>
      <c r="H7" s="121"/>
      <c r="I7" s="122" t="e">
        <f>H7/F7*10</f>
        <v>#DIV/0!</v>
      </c>
      <c r="J7" s="88">
        <v>500</v>
      </c>
      <c r="K7" s="71">
        <v>246</v>
      </c>
      <c r="L7" s="67">
        <f t="shared" si="1"/>
        <v>49.2</v>
      </c>
      <c r="M7" s="64">
        <f t="shared" si="2"/>
        <v>110.7</v>
      </c>
      <c r="N7" s="88">
        <v>3000</v>
      </c>
      <c r="O7" s="104"/>
      <c r="P7" s="105">
        <f t="shared" si="3"/>
        <v>0</v>
      </c>
      <c r="Q7" s="64">
        <f t="shared" si="4"/>
        <v>0</v>
      </c>
      <c r="R7" s="88">
        <v>5000</v>
      </c>
      <c r="S7" s="71">
        <v>3992</v>
      </c>
      <c r="T7" s="67">
        <f t="shared" si="5"/>
        <v>79.84</v>
      </c>
      <c r="U7" s="64">
        <f t="shared" si="6"/>
        <v>718.56</v>
      </c>
      <c r="V7" s="88"/>
      <c r="W7" s="71"/>
      <c r="X7" s="105"/>
      <c r="Y7" s="103"/>
      <c r="Z7" s="68">
        <f t="shared" si="7"/>
        <v>49.858823529411765</v>
      </c>
      <c r="AA7" s="106">
        <f>M7+Q7+U7+Y7</f>
        <v>829.26</v>
      </c>
      <c r="AB7" s="107"/>
      <c r="AC7" s="70"/>
      <c r="AD7" s="88"/>
      <c r="AE7" s="64">
        <f t="shared" si="8"/>
        <v>0</v>
      </c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8"/>
      <c r="AT7" s="108"/>
      <c r="AU7" s="108"/>
      <c r="AV7" s="108"/>
      <c r="AW7" s="108"/>
      <c r="AX7" s="108"/>
      <c r="AY7" s="108"/>
    </row>
    <row r="8" spans="1:31" s="87" customFormat="1" ht="39" customHeight="1">
      <c r="A8" s="84" t="s">
        <v>31</v>
      </c>
      <c r="B8" s="88">
        <v>4000</v>
      </c>
      <c r="C8" s="71">
        <v>2935</v>
      </c>
      <c r="D8" s="64">
        <f t="shared" si="0"/>
        <v>73.375</v>
      </c>
      <c r="E8" s="72">
        <v>547</v>
      </c>
      <c r="F8" s="73">
        <v>460</v>
      </c>
      <c r="G8" s="120">
        <f>F8*100/E8</f>
        <v>84.09506398537476</v>
      </c>
      <c r="H8" s="121">
        <v>13492</v>
      </c>
      <c r="I8" s="122">
        <f>H8/F8*10</f>
        <v>293.30434782608694</v>
      </c>
      <c r="J8" s="72">
        <v>500</v>
      </c>
      <c r="K8" s="73">
        <v>517</v>
      </c>
      <c r="L8" s="67">
        <f t="shared" si="1"/>
        <v>103.4</v>
      </c>
      <c r="M8" s="64">
        <f t="shared" si="2"/>
        <v>232.65</v>
      </c>
      <c r="N8" s="72">
        <v>8780</v>
      </c>
      <c r="O8" s="73">
        <v>8158</v>
      </c>
      <c r="P8" s="67">
        <f t="shared" si="3"/>
        <v>92.91571753986332</v>
      </c>
      <c r="Q8" s="64">
        <f t="shared" si="4"/>
        <v>2610.56</v>
      </c>
      <c r="R8" s="72">
        <v>10545</v>
      </c>
      <c r="S8" s="73">
        <v>12994</v>
      </c>
      <c r="T8" s="67">
        <f t="shared" si="5"/>
        <v>123.22427690848743</v>
      </c>
      <c r="U8" s="64">
        <f t="shared" si="6"/>
        <v>2338.92</v>
      </c>
      <c r="V8" s="72">
        <v>300</v>
      </c>
      <c r="W8" s="73">
        <v>293</v>
      </c>
      <c r="X8" s="67">
        <f>W8/V8*100</f>
        <v>97.66666666666667</v>
      </c>
      <c r="Y8" s="64">
        <f>W8*0.85</f>
        <v>249.04999999999998</v>
      </c>
      <c r="Z8" s="68">
        <f t="shared" si="7"/>
        <v>109.127950310559</v>
      </c>
      <c r="AA8" s="68">
        <f>M8+Q8+U8+Y8</f>
        <v>5431.18</v>
      </c>
      <c r="AB8" s="74">
        <v>1961</v>
      </c>
      <c r="AC8" s="70">
        <f>AA8/AB8*10</f>
        <v>27.695971443141257</v>
      </c>
      <c r="AD8" s="72">
        <v>406</v>
      </c>
      <c r="AE8" s="64">
        <f t="shared" si="8"/>
        <v>89.32000000000001</v>
      </c>
    </row>
    <row r="9" spans="1:31" s="87" customFormat="1" ht="39" customHeight="1" thickBot="1">
      <c r="A9" s="85" t="s">
        <v>32</v>
      </c>
      <c r="B9" s="110">
        <v>2500</v>
      </c>
      <c r="C9" s="75">
        <v>2690</v>
      </c>
      <c r="D9" s="76">
        <f t="shared" si="0"/>
        <v>107.60000000000001</v>
      </c>
      <c r="E9" s="77"/>
      <c r="F9" s="79"/>
      <c r="G9" s="123"/>
      <c r="H9" s="124"/>
      <c r="I9" s="125"/>
      <c r="J9" s="77">
        <v>1100</v>
      </c>
      <c r="K9" s="79">
        <v>650</v>
      </c>
      <c r="L9" s="78">
        <f t="shared" si="1"/>
        <v>59.09090909090909</v>
      </c>
      <c r="M9" s="64">
        <f t="shared" si="2"/>
        <v>292.5</v>
      </c>
      <c r="N9" s="77">
        <v>4000</v>
      </c>
      <c r="O9" s="79">
        <v>6214</v>
      </c>
      <c r="P9" s="78">
        <f t="shared" si="3"/>
        <v>155.35000000000002</v>
      </c>
      <c r="Q9" s="76">
        <f t="shared" si="4"/>
        <v>1988.48</v>
      </c>
      <c r="R9" s="77">
        <v>5400</v>
      </c>
      <c r="S9" s="79">
        <v>7023</v>
      </c>
      <c r="T9" s="78">
        <f t="shared" si="5"/>
        <v>130.05555555555554</v>
      </c>
      <c r="U9" s="64">
        <f t="shared" si="6"/>
        <v>1264.1399999999999</v>
      </c>
      <c r="V9" s="77"/>
      <c r="W9" s="79"/>
      <c r="X9" s="78"/>
      <c r="Y9" s="76"/>
      <c r="Z9" s="80">
        <f t="shared" si="7"/>
        <v>132.25714285714284</v>
      </c>
      <c r="AA9" s="80">
        <f>M9+Q9+U9+Y9</f>
        <v>3545.12</v>
      </c>
      <c r="AB9" s="81">
        <v>930</v>
      </c>
      <c r="AC9" s="82">
        <f>AA9/AB9*10</f>
        <v>38.119569892473116</v>
      </c>
      <c r="AD9" s="77">
        <v>240</v>
      </c>
      <c r="AE9" s="76">
        <f t="shared" si="8"/>
        <v>52.8</v>
      </c>
    </row>
    <row r="10" spans="1:31" s="95" customFormat="1" ht="48" customHeight="1" thickBot="1">
      <c r="A10" s="89" t="s">
        <v>17</v>
      </c>
      <c r="B10" s="90">
        <f>SUM(B5:B9)</f>
        <v>15200</v>
      </c>
      <c r="C10" s="91">
        <f>SUM(C5:C9)</f>
        <v>12253</v>
      </c>
      <c r="D10" s="92">
        <f t="shared" si="0"/>
        <v>80.61184210526315</v>
      </c>
      <c r="E10" s="90">
        <f>SUM(E5:E9)</f>
        <v>1019</v>
      </c>
      <c r="F10" s="91">
        <f>SUM(F5:F9)</f>
        <v>732</v>
      </c>
      <c r="G10" s="99">
        <f>F10*100/E10</f>
        <v>71.8351324828263</v>
      </c>
      <c r="H10" s="126">
        <f>SUM(H5:H9)</f>
        <v>20402</v>
      </c>
      <c r="I10" s="127">
        <f>H10/F10*10</f>
        <v>278.7158469945355</v>
      </c>
      <c r="J10" s="98">
        <f>SUM(J5:J9)</f>
        <v>4733</v>
      </c>
      <c r="K10" s="91">
        <f>SUM(K5:K9)</f>
        <v>4258</v>
      </c>
      <c r="L10" s="93">
        <f t="shared" si="1"/>
        <v>89.96408197760405</v>
      </c>
      <c r="M10" s="93">
        <f t="shared" si="2"/>
        <v>1916.1000000000001</v>
      </c>
      <c r="N10" s="90">
        <f>SUM(N5:N9)</f>
        <v>36760</v>
      </c>
      <c r="O10" s="91">
        <f>SUM(O5:O9)</f>
        <v>41413</v>
      </c>
      <c r="P10" s="99">
        <f t="shared" si="3"/>
        <v>112.65778019586507</v>
      </c>
      <c r="Q10" s="92">
        <f t="shared" si="4"/>
        <v>13252.16</v>
      </c>
      <c r="R10" s="97">
        <f>SUM(R5:R9)</f>
        <v>34670</v>
      </c>
      <c r="S10" s="91">
        <f>SUM(S5:S9)</f>
        <v>41764</v>
      </c>
      <c r="T10" s="93">
        <f t="shared" si="5"/>
        <v>120.461494087107</v>
      </c>
      <c r="U10" s="92">
        <f t="shared" si="6"/>
        <v>7517.5199999999995</v>
      </c>
      <c r="V10" s="90">
        <f>SUM(V5:V9)</f>
        <v>300</v>
      </c>
      <c r="W10" s="101">
        <f>SUM(W8:W9)</f>
        <v>293</v>
      </c>
      <c r="X10" s="93">
        <f>SUM(X8:X9)</f>
        <v>97.66666666666667</v>
      </c>
      <c r="Y10" s="92">
        <f>W10*0.85</f>
        <v>249.04999999999998</v>
      </c>
      <c r="Z10" s="94">
        <f t="shared" si="7"/>
        <v>114.73261577494998</v>
      </c>
      <c r="AA10" s="96">
        <f>SUM(AA5:AA9)</f>
        <v>22934.829999999998</v>
      </c>
      <c r="AB10" s="100">
        <f>SUM(AB5:AB9)</f>
        <v>6537</v>
      </c>
      <c r="AC10" s="128">
        <f>AA10/AB10*10</f>
        <v>35.084641272755086</v>
      </c>
      <c r="AD10" s="129">
        <f>SUM(AD5:AD9)</f>
        <v>2138</v>
      </c>
      <c r="AE10" s="127">
        <f t="shared" si="8"/>
        <v>470.36</v>
      </c>
    </row>
    <row r="14" ht="12" customHeight="1"/>
  </sheetData>
  <sheetProtection/>
  <mergeCells count="14">
    <mergeCell ref="AC2:AC4"/>
    <mergeCell ref="A2:A4"/>
    <mergeCell ref="B2:D3"/>
    <mergeCell ref="AD2:AE3"/>
    <mergeCell ref="J3:M3"/>
    <mergeCell ref="N3:Q3"/>
    <mergeCell ref="R3:U3"/>
    <mergeCell ref="V3:Y3"/>
    <mergeCell ref="A1:AE1"/>
    <mergeCell ref="E2:I3"/>
    <mergeCell ref="J2:Y2"/>
    <mergeCell ref="Z2:Z4"/>
    <mergeCell ref="AA2:AA4"/>
    <mergeCell ref="AB2:AB4"/>
  </mergeCells>
  <printOptions/>
  <pageMargins left="0.3937007874015748" right="0.3937007874015748" top="0.984251968503937" bottom="0.984251968503937" header="0.5118110236220472" footer="0.5118110236220472"/>
  <pageSetup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sox-4</dc:creator>
  <cp:keywords/>
  <dc:description/>
  <cp:lastModifiedBy>Белковский А.Н.</cp:lastModifiedBy>
  <cp:lastPrinted>2015-07-03T07:10:07Z</cp:lastPrinted>
  <dcterms:created xsi:type="dcterms:W3CDTF">2014-04-14T08:12:46Z</dcterms:created>
  <dcterms:modified xsi:type="dcterms:W3CDTF">2015-10-13T17:39:42Z</dcterms:modified>
  <cp:category/>
  <cp:version/>
  <cp:contentType/>
  <cp:contentStatus/>
</cp:coreProperties>
</file>