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activeTab="0"/>
  </bookViews>
  <sheets>
    <sheet name="05.08.16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<sst xmlns="http://schemas.openxmlformats.org/spreadsheetml/2006/main" count="54" uniqueCount="30">
  <si>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%</t>
  </si>
  <si>
    <t>Наименование предприятия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</si>
  <si>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</si>
  <si>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</si>
  <si>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</si>
  <si>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</si>
  <si>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</si>
  <si>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</si>
  <si>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Факт</t>
  </si>
  <si>
    <t>ООО "РусМолоко" отд."Яровое"</t>
  </si>
  <si>
    <t>Итого</t>
  </si>
  <si>
    <t>к.ед</t>
  </si>
  <si>
    <t>% выполнения плана заготовки кормов</t>
  </si>
  <si>
    <t>ОАО "Совхоз имени Кирова"</t>
  </si>
  <si>
    <t>ООО "Колхоз "Заветы Ильича"</t>
  </si>
  <si>
    <t>Уборка кукурузы</t>
  </si>
  <si>
    <t>План, га</t>
  </si>
  <si>
    <t>Факт, га</t>
  </si>
  <si>
    <t>Валовка, т</t>
  </si>
  <si>
    <t>У-ть, ц/га</t>
  </si>
  <si>
    <t>Солома</t>
  </si>
  <si>
    <t>План</t>
  </si>
  <si>
    <t>ООО "РусМолоко"                                              отд. "Вешние  воды"</t>
  </si>
  <si>
    <t>Кошение многолетних и однолетних трав, га</t>
  </si>
  <si>
    <t>На 1 условную голову, ц. к.ед.</t>
  </si>
  <si>
    <t>Плющенное зерно</t>
  </si>
  <si>
    <t>Итого кормов, тонн кормовых едениц</t>
  </si>
  <si>
    <t>ООО "Племзавод Раменское"    отд."Яровое"</t>
  </si>
  <si>
    <t>ООО "Племзавод Раменское"               отд. "Вешние  воды"</t>
  </si>
  <si>
    <t>Сенокошение и заготовка кормов по Лотошинскому району на утро 5 августа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</si>
</sst>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164" fontId="21" fillId="0" borderId="16" xfId="0" applyNumberFormat="1" applyFont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164" fontId="21" fillId="0" borderId="21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64" fontId="21" fillId="0" borderId="23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164" fontId="21" fillId="0" borderId="24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2" fontId="21" fillId="0" borderId="25" xfId="0" applyNumberFormat="1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164" fontId="22" fillId="0" borderId="29" xfId="0" applyNumberFormat="1" applyFont="1" applyBorder="1" applyAlignment="1">
      <alignment horizontal="center" vertical="center" wrapText="1"/>
    </xf>
    <xf numFmtId="164" fontId="22" fillId="0" borderId="30" xfId="0" applyNumberFormat="1" applyFont="1" applyBorder="1" applyAlignment="1">
      <alignment horizontal="center" vertical="center" wrapText="1"/>
    </xf>
    <xf numFmtId="164" fontId="23" fillId="0" borderId="3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22" fillId="0" borderId="31" xfId="0" applyNumberFormat="1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1" fontId="22" fillId="0" borderId="31" xfId="0" applyNumberFormat="1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164" fontId="21" fillId="0" borderId="18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64" fontId="21" fillId="0" borderId="33" xfId="0" applyNumberFormat="1" applyFont="1" applyBorder="1" applyAlignment="1">
      <alignment horizontal="center" vertical="center" wrapText="1"/>
    </xf>
    <xf numFmtId="164" fontId="21" fillId="0" borderId="20" xfId="0" applyNumberFormat="1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center" vertical="center" wrapText="1"/>
    </xf>
    <xf numFmtId="164" fontId="21" fillId="0" borderId="34" xfId="0" applyNumberFormat="1" applyFont="1" applyBorder="1" applyAlignment="1">
      <alignment horizontal="center" vertical="center" wrapText="1"/>
    </xf>
    <xf numFmtId="1" fontId="22" fillId="0" borderId="28" xfId="0" applyNumberFormat="1" applyFont="1" applyBorder="1" applyAlignment="1">
      <alignment horizontal="center" vertical="center" wrapText="1"/>
    </xf>
    <xf numFmtId="164" fontId="22" fillId="0" borderId="35" xfId="0" applyNumberFormat="1" applyFont="1" applyBorder="1" applyAlignment="1">
      <alignment horizontal="center" vertical="center" wrapText="1"/>
    </xf>
    <xf numFmtId="2" fontId="23" fillId="0" borderId="31" xfId="0" applyNumberFormat="1" applyFont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0" fillId="24" borderId="38" xfId="0" applyFont="1" applyFill="1" applyBorder="1" applyAlignment="1">
      <alignment horizontal="center" vertical="center" wrapText="1"/>
    </xf>
    <xf numFmtId="0" fontId="0" fillId="24" borderId="39" xfId="0" applyFont="1" applyFill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 vertical="center" wrapText="1"/>
    </xf>
    <xf numFmtId="0" fontId="21" fillId="24" borderId="40" xfId="0" applyFont="1" applyFill="1" applyBorder="1" applyAlignment="1">
      <alignment horizontal="center" vertical="center" wrapText="1"/>
    </xf>
    <xf numFmtId="164" fontId="21" fillId="0" borderId="41" xfId="0" applyNumberFormat="1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164" fontId="21" fillId="0" borderId="14" xfId="0" applyNumberFormat="1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horizontal="center" vertical="center" wrapText="1"/>
    </xf>
    <xf numFmtId="164" fontId="21" fillId="0" borderId="18" xfId="0" applyNumberFormat="1" applyFont="1" applyFill="1" applyBorder="1" applyAlignment="1">
      <alignment horizontal="center" vertical="center" wrapText="1"/>
    </xf>
    <xf numFmtId="1" fontId="21" fillId="0" borderId="18" xfId="0" applyNumberFormat="1" applyFont="1" applyFill="1" applyBorder="1" applyAlignment="1">
      <alignment horizontal="center" vertical="center" wrapText="1"/>
    </xf>
    <xf numFmtId="164" fontId="21" fillId="0" borderId="33" xfId="0" applyNumberFormat="1" applyFont="1" applyFill="1" applyBorder="1" applyAlignment="1">
      <alignment horizontal="center" vertical="center" wrapText="1"/>
    </xf>
    <xf numFmtId="164" fontId="21" fillId="0" borderId="41" xfId="0" applyNumberFormat="1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left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164" fontId="21" fillId="0" borderId="47" xfId="0" applyNumberFormat="1" applyFont="1" applyFill="1" applyBorder="1" applyAlignment="1">
      <alignment horizontal="center" vertical="center" wrapText="1"/>
    </xf>
    <xf numFmtId="1" fontId="21" fillId="0" borderId="47" xfId="0" applyNumberFormat="1" applyFont="1" applyFill="1" applyBorder="1" applyAlignment="1">
      <alignment horizontal="center" vertical="center" wrapText="1"/>
    </xf>
    <xf numFmtId="164" fontId="21" fillId="0" borderId="48" xfId="0" applyNumberFormat="1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2" fontId="21" fillId="0" borderId="49" xfId="0" applyNumberFormat="1" applyFont="1" applyFill="1" applyBorder="1" applyAlignment="1">
      <alignment horizontal="center" vertical="center" wrapText="1"/>
    </xf>
    <xf numFmtId="2" fontId="21" fillId="0" borderId="17" xfId="0" applyNumberFormat="1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2" fontId="21" fillId="0" borderId="24" xfId="0" applyNumberFormat="1" applyFont="1" applyBorder="1" applyAlignment="1">
      <alignment horizontal="center" vertical="center" wrapText="1"/>
    </xf>
    <xf numFmtId="2" fontId="21" fillId="0" borderId="16" xfId="0" applyNumberFormat="1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54" xfId="0" applyFont="1" applyBorder="1" applyAlignment="1">
      <alignment horizontal="center" vertical="center" textRotation="90" wrapText="1"/>
    </xf>
    <xf numFmtId="0" fontId="22" fillId="0" borderId="4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2" fillId="24" borderId="46" xfId="0" applyFont="1" applyFill="1" applyBorder="1" applyAlignment="1">
      <alignment horizontal="center" vertical="center" wrapText="1"/>
    </xf>
    <xf numFmtId="0" fontId="22" fillId="24" borderId="58" xfId="0" applyFont="1" applyFill="1" applyBorder="1" applyAlignment="1">
      <alignment horizontal="center" vertical="center" wrapText="1"/>
    </xf>
    <xf numFmtId="0" fontId="24" fillId="24" borderId="48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59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"/>
  <sheetViews>
    <sheetView tabSelected="1" zoomScale="75" zoomScaleNormal="75" workbookViewId="0" topLeftCell="A1">
      <selection activeCell="X22" sqref="X22"/>
    </sheetView>
  </sheetViews>
  <sheetFormatPr defaultColWidth="9.00390625" defaultRowHeight="12.75"/>
  <cols>
    <col min="1" max="1" width="23.75390625" style="1" customWidth="1"/>
    <col min="2" max="5" width="7.625" style="1" customWidth="1"/>
    <col min="6" max="6" width="7.375" style="1" customWidth="1"/>
    <col min="7" max="7" width="6.875" style="1" customWidth="1"/>
    <col min="8" max="8" width="8.625" style="1" customWidth="1"/>
    <col min="9" max="10" width="7.625" style="1" customWidth="1"/>
    <col min="11" max="11" width="6.875" style="1" customWidth="1"/>
    <col min="12" max="12" width="8.125" style="1" customWidth="1"/>
    <col min="13" max="14" width="7.625" style="1" customWidth="1"/>
    <col min="15" max="15" width="6.875" style="1" customWidth="1"/>
    <col min="16" max="16" width="8.25390625" style="1" customWidth="1"/>
    <col min="17" max="17" width="5.75390625" style="1" customWidth="1"/>
    <col min="18" max="19" width="5.625" style="1" customWidth="1"/>
    <col min="20" max="20" width="6.625" style="1" customWidth="1"/>
    <col min="21" max="21" width="7.25390625" style="1" customWidth="1"/>
    <col min="22" max="22" width="5.25390625" style="1" customWidth="1"/>
    <col min="23" max="23" width="6.00390625" style="1" customWidth="1"/>
    <col min="24" max="24" width="7.00390625" style="1" customWidth="1"/>
    <col min="25" max="25" width="6.375" style="1" customWidth="1"/>
    <col min="26" max="28" width="5.25390625" style="1" customWidth="1"/>
    <col min="29" max="29" width="6.75390625" style="1" customWidth="1"/>
    <col min="30" max="30" width="4.625" style="1" customWidth="1"/>
    <col min="31" max="31" width="3.625" style="1" customWidth="1"/>
    <col min="32" max="32" width="4.375" style="1" customWidth="1"/>
    <col min="33" max="33" width="4.625" style="1" customWidth="1"/>
    <col min="34" max="34" width="7.375" style="1" customWidth="1"/>
    <col min="35" max="35" width="10.375" style="1" customWidth="1"/>
    <col min="36" max="36" width="7.25390625" style="1" customWidth="1"/>
    <col min="37" max="37" width="8.375" style="1" customWidth="1"/>
    <col min="38" max="16384" width="9.125" style="1" customWidth="1"/>
  </cols>
  <sheetData>
    <row r="1" spans="1:37" ht="42.75" customHeight="1" thickBot="1">
      <c r="A1" s="90" t="s">
        <v>29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1"/>
      <c r="AJ1" s="91"/>
      <c r="AK1" s="91"/>
    </row>
    <row r="2" spans="1:37" ht="42.75" customHeight="1" thickBot="1">
      <c r="A2" s="99" t="s">
        <v>1</v>
      </c>
      <c r="B2" s="102" t="s">
        <v>23</v>
      </c>
      <c r="C2" s="103"/>
      <c r="D2" s="104"/>
      <c r="E2" s="92" t="s">
        <v>3</v>
      </c>
      <c r="F2" s="93"/>
      <c r="G2" s="93"/>
      <c r="H2" s="93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5"/>
      <c r="AC2" s="108" t="s">
        <v>15</v>
      </c>
      <c r="AD2" s="109"/>
      <c r="AE2" s="109"/>
      <c r="AF2" s="109"/>
      <c r="AG2" s="110"/>
      <c r="AH2" s="96" t="s">
        <v>12</v>
      </c>
      <c r="AI2" s="96" t="s">
        <v>26</v>
      </c>
      <c r="AJ2" s="96" t="s">
        <v>7</v>
      </c>
      <c r="AK2" s="96" t="s">
        <v>24</v>
      </c>
    </row>
    <row r="3" spans="1:37" ht="42.75" customHeight="1" thickBot="1">
      <c r="A3" s="100"/>
      <c r="B3" s="105"/>
      <c r="C3" s="106"/>
      <c r="D3" s="107"/>
      <c r="E3" s="92" t="s">
        <v>2</v>
      </c>
      <c r="F3" s="93"/>
      <c r="G3" s="93"/>
      <c r="H3" s="114"/>
      <c r="I3" s="86" t="s">
        <v>4</v>
      </c>
      <c r="J3" s="87"/>
      <c r="K3" s="88"/>
      <c r="L3" s="89"/>
      <c r="M3" s="86" t="s">
        <v>5</v>
      </c>
      <c r="N3" s="87"/>
      <c r="O3" s="88"/>
      <c r="P3" s="89"/>
      <c r="Q3" s="86" t="s">
        <v>6</v>
      </c>
      <c r="R3" s="87"/>
      <c r="S3" s="88"/>
      <c r="T3" s="89"/>
      <c r="U3" s="86" t="s">
        <v>20</v>
      </c>
      <c r="V3" s="87"/>
      <c r="W3" s="88"/>
      <c r="X3" s="89"/>
      <c r="Y3" s="86" t="s">
        <v>25</v>
      </c>
      <c r="Z3" s="87"/>
      <c r="AA3" s="88"/>
      <c r="AB3" s="89"/>
      <c r="AC3" s="111"/>
      <c r="AD3" s="112"/>
      <c r="AE3" s="112"/>
      <c r="AF3" s="112"/>
      <c r="AG3" s="113"/>
      <c r="AH3" s="97"/>
      <c r="AI3" s="97"/>
      <c r="AJ3" s="97"/>
      <c r="AK3" s="97"/>
    </row>
    <row r="4" spans="1:37" ht="42.75" customHeight="1" thickBot="1">
      <c r="A4" s="101"/>
      <c r="B4" s="2" t="s">
        <v>21</v>
      </c>
      <c r="C4" s="3" t="s">
        <v>8</v>
      </c>
      <c r="D4" s="4" t="s">
        <v>0</v>
      </c>
      <c r="E4" s="2" t="s">
        <v>21</v>
      </c>
      <c r="F4" s="3" t="s">
        <v>8</v>
      </c>
      <c r="G4" s="3" t="s">
        <v>0</v>
      </c>
      <c r="H4" s="5" t="s">
        <v>11</v>
      </c>
      <c r="I4" s="2" t="s">
        <v>21</v>
      </c>
      <c r="J4" s="3" t="s">
        <v>8</v>
      </c>
      <c r="K4" s="3" t="s">
        <v>0</v>
      </c>
      <c r="L4" s="5" t="s">
        <v>11</v>
      </c>
      <c r="M4" s="2" t="s">
        <v>21</v>
      </c>
      <c r="N4" s="3" t="s">
        <v>8</v>
      </c>
      <c r="O4" s="3" t="s">
        <v>0</v>
      </c>
      <c r="P4" s="5" t="s">
        <v>11</v>
      </c>
      <c r="Q4" s="2" t="s">
        <v>21</v>
      </c>
      <c r="R4" s="3" t="s">
        <v>8</v>
      </c>
      <c r="S4" s="3" t="s">
        <v>0</v>
      </c>
      <c r="T4" s="5" t="s">
        <v>11</v>
      </c>
      <c r="U4" s="2" t="s">
        <v>21</v>
      </c>
      <c r="V4" s="3" t="s">
        <v>8</v>
      </c>
      <c r="W4" s="3" t="s">
        <v>0</v>
      </c>
      <c r="X4" s="5" t="s">
        <v>11</v>
      </c>
      <c r="Y4" s="2" t="s">
        <v>21</v>
      </c>
      <c r="Z4" s="3" t="s">
        <v>8</v>
      </c>
      <c r="AA4" s="3" t="s">
        <v>0</v>
      </c>
      <c r="AB4" s="5" t="s">
        <v>11</v>
      </c>
      <c r="AC4" s="49" t="s">
        <v>16</v>
      </c>
      <c r="AD4" s="50" t="s">
        <v>17</v>
      </c>
      <c r="AE4" s="50" t="s">
        <v>0</v>
      </c>
      <c r="AF4" s="51" t="s">
        <v>18</v>
      </c>
      <c r="AG4" s="52" t="s">
        <v>19</v>
      </c>
      <c r="AH4" s="98"/>
      <c r="AI4" s="98"/>
      <c r="AJ4" s="98"/>
      <c r="AK4" s="97"/>
    </row>
    <row r="5" spans="1:37" s="59" customFormat="1" ht="47.25" customHeight="1">
      <c r="A5" s="69" t="s">
        <v>9</v>
      </c>
      <c r="B5" s="60">
        <v>797</v>
      </c>
      <c r="C5" s="61">
        <v>797</v>
      </c>
      <c r="D5" s="62">
        <f aca="true" t="shared" si="0" ref="D5:D11">C5/B5*100</f>
        <v>100</v>
      </c>
      <c r="E5" s="63">
        <v>50</v>
      </c>
      <c r="F5" s="61">
        <v>50</v>
      </c>
      <c r="G5" s="64">
        <f aca="true" t="shared" si="1" ref="G5:G11">F5/E5*100</f>
        <v>100</v>
      </c>
      <c r="H5" s="62">
        <f aca="true" t="shared" si="2" ref="H5:H11">F5*0.45</f>
        <v>22.5</v>
      </c>
      <c r="I5" s="63">
        <v>3845</v>
      </c>
      <c r="J5" s="61">
        <v>3845</v>
      </c>
      <c r="K5" s="64">
        <f aca="true" t="shared" si="3" ref="K5:K11">J5/I5*100</f>
        <v>100</v>
      </c>
      <c r="L5" s="62">
        <f aca="true" t="shared" si="4" ref="L5:L11">J5*0.32</f>
        <v>1230.4</v>
      </c>
      <c r="M5" s="63">
        <v>1530</v>
      </c>
      <c r="N5" s="61">
        <v>1530</v>
      </c>
      <c r="O5" s="64">
        <f>N5/M5*100</f>
        <v>100</v>
      </c>
      <c r="P5" s="62">
        <f>N5*0.18</f>
        <v>275.4</v>
      </c>
      <c r="Q5" s="63"/>
      <c r="R5" s="61"/>
      <c r="S5" s="64"/>
      <c r="T5" s="62"/>
      <c r="U5" s="63"/>
      <c r="V5" s="61"/>
      <c r="W5" s="64"/>
      <c r="X5" s="62"/>
      <c r="Y5" s="63"/>
      <c r="Z5" s="61"/>
      <c r="AA5" s="64"/>
      <c r="AB5" s="62"/>
      <c r="AC5" s="70"/>
      <c r="AD5" s="71"/>
      <c r="AE5" s="72"/>
      <c r="AF5" s="73"/>
      <c r="AG5" s="74"/>
      <c r="AH5" s="68">
        <f aca="true" t="shared" si="5" ref="AH5:AH11">(F5+J5+N5+R5+V5+Z5)/(E5+I5+M5+Q5+U5+Y5)*100</f>
        <v>100</v>
      </c>
      <c r="AI5" s="58">
        <f aca="true" t="shared" si="6" ref="AI5:AI11">H5+L5+P5+T5+X5+AB5</f>
        <v>1528.3000000000002</v>
      </c>
      <c r="AJ5" s="78">
        <v>1720</v>
      </c>
      <c r="AK5" s="80">
        <f>(AI5+AI6)/AJ5*10</f>
        <v>22.79593023255814</v>
      </c>
    </row>
    <row r="6" spans="1:37" s="59" customFormat="1" ht="47.25" customHeight="1">
      <c r="A6" s="22" t="s">
        <v>27</v>
      </c>
      <c r="B6" s="60">
        <v>2290</v>
      </c>
      <c r="C6" s="61">
        <v>1096</v>
      </c>
      <c r="D6" s="62">
        <f t="shared" si="0"/>
        <v>47.86026200873362</v>
      </c>
      <c r="E6" s="63">
        <v>1226</v>
      </c>
      <c r="F6" s="61">
        <v>1126</v>
      </c>
      <c r="G6" s="64">
        <f t="shared" si="1"/>
        <v>91.84339314845025</v>
      </c>
      <c r="H6" s="62">
        <f t="shared" si="2"/>
        <v>506.7</v>
      </c>
      <c r="I6" s="63">
        <v>9715</v>
      </c>
      <c r="J6" s="61">
        <v>5660</v>
      </c>
      <c r="K6" s="64">
        <f t="shared" si="3"/>
        <v>58.26042202779207</v>
      </c>
      <c r="L6" s="62">
        <f t="shared" si="4"/>
        <v>1811.2</v>
      </c>
      <c r="M6" s="63">
        <v>3980</v>
      </c>
      <c r="N6" s="61">
        <v>415</v>
      </c>
      <c r="O6" s="64">
        <f>N6/M6*100</f>
        <v>10.42713567839196</v>
      </c>
      <c r="P6" s="62">
        <f>N6*0.18</f>
        <v>74.7</v>
      </c>
      <c r="Q6" s="63"/>
      <c r="R6" s="61"/>
      <c r="S6" s="64"/>
      <c r="T6" s="62"/>
      <c r="U6" s="63">
        <v>800</v>
      </c>
      <c r="V6" s="61"/>
      <c r="W6" s="64">
        <f>V6/U6*100</f>
        <v>0</v>
      </c>
      <c r="X6" s="62">
        <f>V6*0.22</f>
        <v>0</v>
      </c>
      <c r="Y6" s="63">
        <v>200</v>
      </c>
      <c r="Z6" s="61"/>
      <c r="AA6" s="64">
        <f>Z6/Y6*100</f>
        <v>0</v>
      </c>
      <c r="AB6" s="62">
        <f>Z6*1</f>
        <v>0</v>
      </c>
      <c r="AC6" s="63">
        <v>478</v>
      </c>
      <c r="AD6" s="61"/>
      <c r="AE6" s="65">
        <f>AD6*100/AC6</f>
        <v>0</v>
      </c>
      <c r="AF6" s="66"/>
      <c r="AG6" s="67" t="e">
        <f>AF6/AD6*10</f>
        <v>#DIV/0!</v>
      </c>
      <c r="AH6" s="68">
        <f t="shared" si="5"/>
        <v>45.2295710068463</v>
      </c>
      <c r="AI6" s="58">
        <f t="shared" si="6"/>
        <v>2392.6</v>
      </c>
      <c r="AJ6" s="79"/>
      <c r="AK6" s="81"/>
    </row>
    <row r="7" spans="1:37" s="59" customFormat="1" ht="47.25" customHeight="1">
      <c r="A7" s="23" t="s">
        <v>22</v>
      </c>
      <c r="B7" s="75">
        <v>1159</v>
      </c>
      <c r="C7" s="76">
        <v>1159</v>
      </c>
      <c r="D7" s="62">
        <f t="shared" si="0"/>
        <v>100</v>
      </c>
      <c r="E7" s="77">
        <v>409</v>
      </c>
      <c r="F7" s="76">
        <v>409</v>
      </c>
      <c r="G7" s="64">
        <f t="shared" si="1"/>
        <v>100</v>
      </c>
      <c r="H7" s="62">
        <f t="shared" si="2"/>
        <v>184.05</v>
      </c>
      <c r="I7" s="77">
        <v>5020</v>
      </c>
      <c r="J7" s="76">
        <v>5020</v>
      </c>
      <c r="K7" s="64">
        <f t="shared" si="3"/>
        <v>100</v>
      </c>
      <c r="L7" s="62">
        <f t="shared" si="4"/>
        <v>1606.4</v>
      </c>
      <c r="M7" s="77"/>
      <c r="N7" s="76"/>
      <c r="O7" s="64"/>
      <c r="P7" s="62"/>
      <c r="Q7" s="77"/>
      <c r="R7" s="76"/>
      <c r="S7" s="64"/>
      <c r="T7" s="62"/>
      <c r="U7" s="77"/>
      <c r="V7" s="76"/>
      <c r="W7" s="64"/>
      <c r="X7" s="62"/>
      <c r="Y7" s="77"/>
      <c r="Z7" s="76"/>
      <c r="AA7" s="64"/>
      <c r="AB7" s="62"/>
      <c r="AC7" s="77"/>
      <c r="AD7" s="76"/>
      <c r="AE7" s="65"/>
      <c r="AF7" s="66"/>
      <c r="AG7" s="67"/>
      <c r="AH7" s="68">
        <f t="shared" si="5"/>
        <v>100</v>
      </c>
      <c r="AI7" s="58">
        <f t="shared" si="6"/>
        <v>1790.45</v>
      </c>
      <c r="AJ7" s="82">
        <v>1935</v>
      </c>
      <c r="AK7" s="84">
        <f>(AI7+AI8)/AJ7*10</f>
        <v>21.146356589147288</v>
      </c>
    </row>
    <row r="8" spans="1:37" s="24" customFormat="1" ht="47.25" customHeight="1">
      <c r="A8" s="22" t="s">
        <v>28</v>
      </c>
      <c r="B8" s="54">
        <v>2164</v>
      </c>
      <c r="C8" s="10">
        <v>1321</v>
      </c>
      <c r="D8" s="6">
        <f t="shared" si="0"/>
        <v>61.04436229205176</v>
      </c>
      <c r="E8" s="11">
        <v>1091</v>
      </c>
      <c r="F8" s="12">
        <v>1055</v>
      </c>
      <c r="G8" s="7">
        <f t="shared" si="1"/>
        <v>96.70027497708524</v>
      </c>
      <c r="H8" s="6">
        <f t="shared" si="2"/>
        <v>474.75</v>
      </c>
      <c r="I8" s="11">
        <v>9280</v>
      </c>
      <c r="J8" s="12">
        <v>5102</v>
      </c>
      <c r="K8" s="7">
        <f t="shared" si="3"/>
        <v>54.97844827586207</v>
      </c>
      <c r="L8" s="6">
        <f t="shared" si="4"/>
        <v>1632.64</v>
      </c>
      <c r="M8" s="11">
        <v>7524</v>
      </c>
      <c r="N8" s="12">
        <v>755</v>
      </c>
      <c r="O8" s="7">
        <f>N8/M8*100</f>
        <v>10.034556087187665</v>
      </c>
      <c r="P8" s="6">
        <f>N8*0.18</f>
        <v>135.9</v>
      </c>
      <c r="Q8" s="11"/>
      <c r="R8" s="12"/>
      <c r="S8" s="7"/>
      <c r="T8" s="6"/>
      <c r="U8" s="11">
        <v>800</v>
      </c>
      <c r="V8" s="12">
        <v>264</v>
      </c>
      <c r="W8" s="7">
        <f>V8/U8*100</f>
        <v>33</v>
      </c>
      <c r="X8" s="6">
        <f>V8*0.22</f>
        <v>58.08</v>
      </c>
      <c r="Y8" s="11">
        <v>1500</v>
      </c>
      <c r="Z8" s="12"/>
      <c r="AA8" s="7">
        <f>Z8/Y8*100</f>
        <v>0</v>
      </c>
      <c r="AB8" s="6">
        <f>Z8*1</f>
        <v>0</v>
      </c>
      <c r="AC8" s="11">
        <v>300</v>
      </c>
      <c r="AD8" s="12"/>
      <c r="AE8" s="40">
        <f>AD8*100/AC8</f>
        <v>0</v>
      </c>
      <c r="AF8" s="41"/>
      <c r="AG8" s="42" t="e">
        <f>AF8/AD8*10</f>
        <v>#DIV/0!</v>
      </c>
      <c r="AH8" s="55">
        <f t="shared" si="5"/>
        <v>35.533547907898</v>
      </c>
      <c r="AI8" s="8">
        <f t="shared" si="6"/>
        <v>2301.3700000000003</v>
      </c>
      <c r="AJ8" s="83"/>
      <c r="AK8" s="85"/>
    </row>
    <row r="9" spans="1:37" s="24" customFormat="1" ht="51" customHeight="1">
      <c r="A9" s="22" t="s">
        <v>13</v>
      </c>
      <c r="B9" s="25">
        <v>2500</v>
      </c>
      <c r="C9" s="10">
        <v>907</v>
      </c>
      <c r="D9" s="6">
        <f t="shared" si="0"/>
        <v>36.28</v>
      </c>
      <c r="E9" s="11">
        <v>1100</v>
      </c>
      <c r="F9" s="12">
        <v>219</v>
      </c>
      <c r="G9" s="7">
        <f t="shared" si="1"/>
        <v>19.90909090909091</v>
      </c>
      <c r="H9" s="6">
        <f t="shared" si="2"/>
        <v>98.55</v>
      </c>
      <c r="I9" s="11">
        <v>9000</v>
      </c>
      <c r="J9" s="12">
        <v>6330</v>
      </c>
      <c r="K9" s="7">
        <f t="shared" si="3"/>
        <v>70.33333333333334</v>
      </c>
      <c r="L9" s="6">
        <f t="shared" si="4"/>
        <v>2025.6000000000001</v>
      </c>
      <c r="M9" s="11">
        <v>12000</v>
      </c>
      <c r="N9" s="12"/>
      <c r="O9" s="7">
        <f>N9/M9*100</f>
        <v>0</v>
      </c>
      <c r="P9" s="6">
        <f>N9*0.18</f>
        <v>0</v>
      </c>
      <c r="Q9" s="11">
        <v>350</v>
      </c>
      <c r="R9" s="12">
        <v>121</v>
      </c>
      <c r="S9" s="7">
        <f>R9/Q9*100</f>
        <v>34.57142857142857</v>
      </c>
      <c r="T9" s="6">
        <f>R9*0.85</f>
        <v>102.85</v>
      </c>
      <c r="U9" s="11">
        <v>700</v>
      </c>
      <c r="V9" s="12">
        <v>68</v>
      </c>
      <c r="W9" s="7">
        <f>V9/U9*100</f>
        <v>9.714285714285714</v>
      </c>
      <c r="X9" s="6">
        <f>V9*0.22</f>
        <v>14.96</v>
      </c>
      <c r="Y9" s="11"/>
      <c r="Z9" s="12"/>
      <c r="AA9" s="7"/>
      <c r="AB9" s="6"/>
      <c r="AC9" s="11">
        <v>525</v>
      </c>
      <c r="AD9" s="12"/>
      <c r="AE9" s="40">
        <f>AD9*100/AC9</f>
        <v>0</v>
      </c>
      <c r="AF9" s="41"/>
      <c r="AG9" s="42" t="e">
        <f>AF9/AD9*10</f>
        <v>#DIV/0!</v>
      </c>
      <c r="AH9" s="8">
        <f t="shared" si="5"/>
        <v>29.10583153347732</v>
      </c>
      <c r="AI9" s="8">
        <f t="shared" si="6"/>
        <v>2241.96</v>
      </c>
      <c r="AJ9" s="13">
        <v>1882</v>
      </c>
      <c r="AK9" s="9">
        <f>AI9/AJ9*10</f>
        <v>11.912646121147716</v>
      </c>
    </row>
    <row r="10" spans="1:37" s="24" customFormat="1" ht="51" customHeight="1" thickBot="1">
      <c r="A10" s="23" t="s">
        <v>14</v>
      </c>
      <c r="B10" s="39">
        <v>2500</v>
      </c>
      <c r="C10" s="14">
        <v>2270</v>
      </c>
      <c r="D10" s="15">
        <f t="shared" si="0"/>
        <v>90.8</v>
      </c>
      <c r="E10" s="16">
        <v>1000</v>
      </c>
      <c r="F10" s="18">
        <v>720</v>
      </c>
      <c r="G10" s="17">
        <f t="shared" si="1"/>
        <v>72</v>
      </c>
      <c r="H10" s="6">
        <f t="shared" si="2"/>
        <v>324</v>
      </c>
      <c r="I10" s="16">
        <v>4000</v>
      </c>
      <c r="J10" s="18">
        <v>4410</v>
      </c>
      <c r="K10" s="17">
        <f t="shared" si="3"/>
        <v>110.25</v>
      </c>
      <c r="L10" s="15">
        <f t="shared" si="4"/>
        <v>1411.2</v>
      </c>
      <c r="M10" s="16">
        <v>5400</v>
      </c>
      <c r="N10" s="18">
        <v>5990</v>
      </c>
      <c r="O10" s="17">
        <f>N10/M10*100</f>
        <v>110.92592592592592</v>
      </c>
      <c r="P10" s="6">
        <f>N10*0.18</f>
        <v>1078.2</v>
      </c>
      <c r="Q10" s="16"/>
      <c r="R10" s="18"/>
      <c r="S10" s="17"/>
      <c r="T10" s="15"/>
      <c r="U10" s="16">
        <v>350</v>
      </c>
      <c r="V10" s="18"/>
      <c r="W10" s="17">
        <f>V10/U10*100</f>
        <v>0</v>
      </c>
      <c r="X10" s="15">
        <f>V10*0.22</f>
        <v>0</v>
      </c>
      <c r="Y10" s="16">
        <v>100</v>
      </c>
      <c r="Z10" s="18"/>
      <c r="AA10" s="17">
        <f>Z10/Y10*100</f>
        <v>0</v>
      </c>
      <c r="AB10" s="15">
        <f>Z10*1</f>
        <v>0</v>
      </c>
      <c r="AC10" s="16"/>
      <c r="AD10" s="18"/>
      <c r="AE10" s="43"/>
      <c r="AF10" s="44"/>
      <c r="AG10" s="45" t="e">
        <f>AF10/AD10*10</f>
        <v>#DIV/0!</v>
      </c>
      <c r="AH10" s="19">
        <f t="shared" si="5"/>
        <v>102.48847926267281</v>
      </c>
      <c r="AI10" s="19">
        <f t="shared" si="6"/>
        <v>2813.4</v>
      </c>
      <c r="AJ10" s="20">
        <v>930</v>
      </c>
      <c r="AK10" s="21">
        <f>AI10/AJ10*10</f>
        <v>30.25161290322581</v>
      </c>
    </row>
    <row r="11" spans="1:37" s="32" customFormat="1" ht="51" customHeight="1" thickBot="1">
      <c r="A11" s="26" t="s">
        <v>10</v>
      </c>
      <c r="B11" s="27">
        <f>SUM(B5:B10)</f>
        <v>11410</v>
      </c>
      <c r="C11" s="56">
        <f>SUM(C5:C10)</f>
        <v>7550</v>
      </c>
      <c r="D11" s="29">
        <f t="shared" si="0"/>
        <v>66.17002629272568</v>
      </c>
      <c r="E11" s="35">
        <f>SUM(E5:E10)</f>
        <v>4876</v>
      </c>
      <c r="F11" s="28">
        <f>SUM(F5:F10)</f>
        <v>3579</v>
      </c>
      <c r="G11" s="30">
        <f t="shared" si="1"/>
        <v>73.40032813781788</v>
      </c>
      <c r="H11" s="30">
        <f t="shared" si="2"/>
        <v>1610.55</v>
      </c>
      <c r="I11" s="27">
        <f>SUM(I5:I10)</f>
        <v>40860</v>
      </c>
      <c r="J11" s="28">
        <f>SUM(J5:J10)</f>
        <v>30367</v>
      </c>
      <c r="K11" s="36">
        <f t="shared" si="3"/>
        <v>74.3196279980421</v>
      </c>
      <c r="L11" s="29">
        <f t="shared" si="4"/>
        <v>9717.44</v>
      </c>
      <c r="M11" s="34">
        <f>SUM(M5:M10)</f>
        <v>30434</v>
      </c>
      <c r="N11" s="28">
        <f>SUM(N5:N10)</f>
        <v>8690</v>
      </c>
      <c r="O11" s="30">
        <f>N11/M11*100</f>
        <v>28.55359137806401</v>
      </c>
      <c r="P11" s="29">
        <f>N11*0.18</f>
        <v>1564.2</v>
      </c>
      <c r="Q11" s="27">
        <f>SUM(Q5:Q10)</f>
        <v>350</v>
      </c>
      <c r="R11" s="38">
        <f>SUM(R9:R10)</f>
        <v>121</v>
      </c>
      <c r="S11" s="30">
        <f>SUM(S9:S10)</f>
        <v>34.57142857142857</v>
      </c>
      <c r="T11" s="29">
        <f>R11*0.85</f>
        <v>102.85</v>
      </c>
      <c r="U11" s="57">
        <f>SUM(U5:U10)</f>
        <v>2650</v>
      </c>
      <c r="V11" s="28">
        <f>SUM(V5:V10)</f>
        <v>332</v>
      </c>
      <c r="W11" s="36">
        <f>V11/U11*100</f>
        <v>12.528301886792454</v>
      </c>
      <c r="X11" s="29">
        <f>V11*0.22</f>
        <v>73.04</v>
      </c>
      <c r="Y11" s="27">
        <f>SUM(Y5:Y10)</f>
        <v>1800</v>
      </c>
      <c r="Z11" s="38">
        <f>SUM(Z9:Z10)</f>
        <v>0</v>
      </c>
      <c r="AA11" s="30">
        <f>SUM(AA9:AA10)</f>
        <v>0</v>
      </c>
      <c r="AB11" s="29">
        <f>Z11*1</f>
        <v>0</v>
      </c>
      <c r="AC11" s="27">
        <f>SUM(AC5:AC10)</f>
        <v>1303</v>
      </c>
      <c r="AD11" s="28">
        <f>SUM(AD5:AD10)</f>
        <v>0</v>
      </c>
      <c r="AE11" s="36">
        <f>AD11*100/AC11</f>
        <v>0</v>
      </c>
      <c r="AF11" s="46">
        <f>SUM(AF5:AF10)</f>
        <v>0</v>
      </c>
      <c r="AG11" s="47" t="e">
        <f>AF11/AD11*10</f>
        <v>#DIV/0!</v>
      </c>
      <c r="AH11" s="31">
        <f t="shared" si="5"/>
        <v>53.216005928121525</v>
      </c>
      <c r="AI11" s="33">
        <f t="shared" si="6"/>
        <v>13068.080000000002</v>
      </c>
      <c r="AJ11" s="37">
        <f>SUM(AJ5:AJ10)</f>
        <v>6467</v>
      </c>
      <c r="AK11" s="48">
        <f>AI11/AJ11*10</f>
        <v>20.20732951909696</v>
      </c>
    </row>
    <row r="12" ht="15.75">
      <c r="AI12" s="53"/>
    </row>
  </sheetData>
  <mergeCells count="19">
    <mergeCell ref="A1:AK1"/>
    <mergeCell ref="E2:AB2"/>
    <mergeCell ref="AH2:AH4"/>
    <mergeCell ref="AI2:AI4"/>
    <mergeCell ref="AJ2:AJ4"/>
    <mergeCell ref="AK2:AK4"/>
    <mergeCell ref="A2:A4"/>
    <mergeCell ref="B2:D3"/>
    <mergeCell ref="AC2:AG3"/>
    <mergeCell ref="E3:H3"/>
    <mergeCell ref="I3:L3"/>
    <mergeCell ref="M3:P3"/>
    <mergeCell ref="Y3:AB3"/>
    <mergeCell ref="Q3:T3"/>
    <mergeCell ref="U3:X3"/>
    <mergeCell ref="AJ5:AJ6"/>
    <mergeCell ref="AK5:AK6"/>
    <mergeCell ref="AJ7:AJ8"/>
    <mergeCell ref="AK7:AK8"/>
  </mergeCells>
  <printOptions/>
  <pageMargins left="0.1968503937007874" right="0.1968503937007874" top="1.968503937007874" bottom="0.984251968503937" header="0.5118110236220472" footer="0.5118110236220472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2016-08-04T06:30:38Z</cp:lastPrinted>
  <dcterms:created xsi:type="dcterms:W3CDTF">2014-04-14T08:12:46Z</dcterms:created>
  <dcterms:modified xsi:type="dcterms:W3CDTF">2016-08-05T07:33:53Z</dcterms:modified>
  <cp:category/>
  <cp:version/>
  <cp:contentType/>
  <cp:contentStatus/>
</cp:coreProperties>
</file>