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03.10.16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<sst xmlns="http://schemas.openxmlformats.org/spreadsheetml/2006/main" count="55" uniqueCount="31">
  <si>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</si>
  <si>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</si>
  <si>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</si>
  <si>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</si>
  <si>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</si>
  <si>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</si>
  <si>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</si>
  <si>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</si>
  <si>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</si>
  <si>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</si>
  <si>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</si>
  <si>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</si>
  <si>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</si>
  <si>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</si>
  <si>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</si>
  <si>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</si>
  <si>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</si>
  <si>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</si>
  <si>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</si>
  <si>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</si>
  <si>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</si>
  <si>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</si>
  <si>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</si>
  <si>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</si>
  <si>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</si>
  <si>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</si>
  <si>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</si>
  <si>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Сенокошение и заготовка кормов по Лотошинскому району на утро 03 октября 2016 года</t>
  </si>
  <si>
    <t>в.в</t>
  </si>
  <si>
    <t>кир.</t>
  </si>
  <si>
    <t>яр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</si>
</sst>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64" fontId="23" fillId="0" borderId="2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1" fontId="22" fillId="0" borderId="29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1" fontId="21" fillId="0" borderId="17" xfId="0" applyNumberFormat="1" applyFont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center" vertical="center" wrapText="1"/>
    </xf>
    <xf numFmtId="1" fontId="22" fillId="0" borderId="26" xfId="0" applyNumberFormat="1" applyFont="1" applyBorder="1" applyAlignment="1">
      <alignment horizontal="center" vertical="center" wrapText="1"/>
    </xf>
    <xf numFmtId="2" fontId="23" fillId="0" borderId="29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164" fontId="21" fillId="0" borderId="34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1" fontId="21" fillId="0" borderId="40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1" fontId="21" fillId="0" borderId="41" xfId="0" applyNumberFormat="1" applyFont="1" applyFill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1" fontId="21" fillId="0" borderId="40" xfId="0" applyNumberFormat="1" applyFont="1" applyBorder="1" applyAlignment="1">
      <alignment horizontal="center" vertical="center" wrapText="1"/>
    </xf>
    <xf numFmtId="1" fontId="21" fillId="0" borderId="41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" fontId="21" fillId="0" borderId="42" xfId="0" applyNumberFormat="1" applyFont="1" applyBorder="1" applyAlignment="1">
      <alignment horizontal="center" vertical="center" wrapText="1"/>
    </xf>
    <xf numFmtId="1" fontId="21" fillId="0" borderId="43" xfId="0" applyNumberFormat="1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" fontId="22" fillId="0" borderId="44" xfId="0" applyNumberFormat="1" applyFont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46" xfId="0" applyFont="1" applyBorder="1" applyAlignment="1">
      <alignment horizontal="center" vertical="center" textRotation="90" wrapText="1"/>
    </xf>
    <xf numFmtId="0" fontId="22" fillId="0" borderId="3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51" xfId="0" applyFont="1" applyFill="1" applyBorder="1" applyAlignment="1">
      <alignment horizontal="center" vertical="center" wrapText="1"/>
    </xf>
    <xf numFmtId="0" fontId="22" fillId="24" borderId="52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zoomScale="66" zoomScaleNormal="66" workbookViewId="0" topLeftCell="A1">
      <selection activeCell="I4" sqref="I4"/>
    </sheetView>
  </sheetViews>
  <sheetFormatPr defaultColWidth="9.00390625" defaultRowHeight="12.75"/>
  <cols>
    <col min="1" max="1" width="21.25390625" style="1" customWidth="1"/>
    <col min="2" max="2" width="7.75390625" style="1" customWidth="1"/>
    <col min="3" max="3" width="7.625" style="1" customWidth="1"/>
    <col min="4" max="4" width="6.375" style="1" customWidth="1"/>
    <col min="5" max="5" width="7.00390625" style="1" customWidth="1"/>
    <col min="6" max="6" width="6.75390625" style="1" customWidth="1"/>
    <col min="7" max="7" width="5.75390625" style="1" customWidth="1"/>
    <col min="8" max="8" width="8.625" style="1" customWidth="1"/>
    <col min="9" max="9" width="8.25390625" style="1" customWidth="1"/>
    <col min="10" max="10" width="8.125" style="1" customWidth="1"/>
    <col min="11" max="11" width="6.00390625" style="1" customWidth="1"/>
    <col min="12" max="12" width="9.875" style="1" customWidth="1"/>
    <col min="13" max="13" width="8.25390625" style="1" customWidth="1"/>
    <col min="14" max="14" width="8.875" style="1" customWidth="1"/>
    <col min="15" max="15" width="6.875" style="1" customWidth="1"/>
    <col min="16" max="16" width="9.00390625" style="1" customWidth="1"/>
    <col min="17" max="17" width="5.75390625" style="1" customWidth="1"/>
    <col min="18" max="18" width="5.625" style="1" customWidth="1"/>
    <col min="19" max="19" width="4.875" style="1" customWidth="1"/>
    <col min="20" max="20" width="7.75390625" style="1" customWidth="1"/>
    <col min="21" max="21" width="7.25390625" style="1" customWidth="1"/>
    <col min="22" max="22" width="7.125" style="1" customWidth="1"/>
    <col min="23" max="23" width="5.75390625" style="1" customWidth="1"/>
    <col min="24" max="24" width="7.00390625" style="1" customWidth="1"/>
    <col min="25" max="25" width="6.375" style="1" customWidth="1"/>
    <col min="26" max="26" width="6.00390625" style="1" customWidth="1"/>
    <col min="27" max="27" width="6.375" style="1" customWidth="1"/>
    <col min="28" max="28" width="7.375" style="1" customWidth="1"/>
    <col min="29" max="29" width="6.75390625" style="1" customWidth="1"/>
    <col min="30" max="30" width="6.875" style="1" customWidth="1"/>
    <col min="31" max="31" width="6.375" style="1" customWidth="1"/>
    <col min="32" max="32" width="9.75390625" style="1" customWidth="1"/>
    <col min="33" max="33" width="6.375" style="1" customWidth="1"/>
    <col min="34" max="34" width="9.375" style="1" customWidth="1"/>
    <col min="35" max="35" width="11.375" style="1" customWidth="1"/>
    <col min="36" max="36" width="6.625" style="1" customWidth="1"/>
    <col min="37" max="37" width="8.375" style="1" customWidth="1"/>
    <col min="38" max="16384" width="9.125" style="1" customWidth="1"/>
  </cols>
  <sheetData>
    <row r="1" spans="1:37" ht="36.75" customHeight="1" thickBot="1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6"/>
      <c r="AJ1" s="86"/>
      <c r="AK1" s="86"/>
    </row>
    <row r="2" spans="1:37" ht="42.75" customHeight="1" thickBot="1">
      <c r="A2" s="94" t="s">
        <v>1</v>
      </c>
      <c r="B2" s="97" t="s">
        <v>23</v>
      </c>
      <c r="C2" s="98"/>
      <c r="D2" s="99"/>
      <c r="E2" s="87" t="s">
        <v>3</v>
      </c>
      <c r="F2" s="88"/>
      <c r="G2" s="88"/>
      <c r="H2" s="88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90"/>
      <c r="AC2" s="103" t="s">
        <v>15</v>
      </c>
      <c r="AD2" s="104"/>
      <c r="AE2" s="104"/>
      <c r="AF2" s="104"/>
      <c r="AG2" s="105"/>
      <c r="AH2" s="91" t="s">
        <v>12</v>
      </c>
      <c r="AI2" s="91" t="s">
        <v>26</v>
      </c>
      <c r="AJ2" s="91" t="s">
        <v>7</v>
      </c>
      <c r="AK2" s="91" t="s">
        <v>24</v>
      </c>
    </row>
    <row r="3" spans="1:37" ht="42.75" customHeight="1" thickBot="1">
      <c r="A3" s="95"/>
      <c r="B3" s="100"/>
      <c r="C3" s="101"/>
      <c r="D3" s="102"/>
      <c r="E3" s="87" t="s">
        <v>2</v>
      </c>
      <c r="F3" s="88"/>
      <c r="G3" s="88"/>
      <c r="H3" s="106"/>
      <c r="I3" s="81" t="s">
        <v>4</v>
      </c>
      <c r="J3" s="82"/>
      <c r="K3" s="83"/>
      <c r="L3" s="84"/>
      <c r="M3" s="81" t="s">
        <v>5</v>
      </c>
      <c r="N3" s="82"/>
      <c r="O3" s="83"/>
      <c r="P3" s="84"/>
      <c r="Q3" s="81" t="s">
        <v>6</v>
      </c>
      <c r="R3" s="82"/>
      <c r="S3" s="83"/>
      <c r="T3" s="84"/>
      <c r="U3" s="81" t="s">
        <v>20</v>
      </c>
      <c r="V3" s="82"/>
      <c r="W3" s="83"/>
      <c r="X3" s="84"/>
      <c r="Y3" s="81" t="s">
        <v>25</v>
      </c>
      <c r="Z3" s="82"/>
      <c r="AA3" s="83"/>
      <c r="AB3" s="84"/>
      <c r="AC3" s="78"/>
      <c r="AD3" s="79"/>
      <c r="AE3" s="79"/>
      <c r="AF3" s="79"/>
      <c r="AG3" s="80"/>
      <c r="AH3" s="92"/>
      <c r="AI3" s="92"/>
      <c r="AJ3" s="92"/>
      <c r="AK3" s="92"/>
    </row>
    <row r="4" spans="1:37" ht="42.75" customHeight="1" thickBot="1">
      <c r="A4" s="96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9" t="s">
        <v>11</v>
      </c>
      <c r="AC4" s="60" t="s">
        <v>16</v>
      </c>
      <c r="AD4" s="61" t="s">
        <v>17</v>
      </c>
      <c r="AE4" s="62" t="s">
        <v>0</v>
      </c>
      <c r="AF4" s="63" t="s">
        <v>18</v>
      </c>
      <c r="AG4" s="64" t="s">
        <v>19</v>
      </c>
      <c r="AH4" s="93"/>
      <c r="AI4" s="93"/>
      <c r="AJ4" s="93"/>
      <c r="AK4" s="93"/>
    </row>
    <row r="5" spans="1:37" s="44" customFormat="1" ht="65.25" customHeight="1">
      <c r="A5" s="51" t="s">
        <v>9</v>
      </c>
      <c r="B5" s="45">
        <v>3087</v>
      </c>
      <c r="C5" s="46">
        <v>2284</v>
      </c>
      <c r="D5" s="65">
        <f>C5/B5*100</f>
        <v>73.98769031422093</v>
      </c>
      <c r="E5" s="48">
        <v>1276</v>
      </c>
      <c r="F5" s="46">
        <v>1510</v>
      </c>
      <c r="G5" s="66">
        <f>F5/E5*100</f>
        <v>118.3385579937304</v>
      </c>
      <c r="H5" s="47">
        <f>F5*0.45</f>
        <v>679.5</v>
      </c>
      <c r="I5" s="48">
        <v>13560</v>
      </c>
      <c r="J5" s="46">
        <v>12415</v>
      </c>
      <c r="K5" s="66">
        <f>J5/I5*100</f>
        <v>91.55604719764013</v>
      </c>
      <c r="L5" s="47">
        <f>J5*0.32</f>
        <v>3972.8</v>
      </c>
      <c r="M5" s="48">
        <v>5510</v>
      </c>
      <c r="N5" s="46">
        <v>4128</v>
      </c>
      <c r="O5" s="66">
        <f>N5/M5*100</f>
        <v>74.91833030852995</v>
      </c>
      <c r="P5" s="47">
        <f>N5*0.18</f>
        <v>743.04</v>
      </c>
      <c r="Q5" s="48"/>
      <c r="R5" s="46"/>
      <c r="S5" s="66"/>
      <c r="T5" s="47"/>
      <c r="U5" s="48">
        <v>800</v>
      </c>
      <c r="V5" s="46">
        <v>259</v>
      </c>
      <c r="W5" s="66">
        <f>V5/U5*100</f>
        <v>32.375</v>
      </c>
      <c r="X5" s="47">
        <f>V5*0.22</f>
        <v>56.98</v>
      </c>
      <c r="Y5" s="48">
        <v>200</v>
      </c>
      <c r="Z5" s="46">
        <v>352</v>
      </c>
      <c r="AA5" s="66">
        <f>Z5/Y5*100</f>
        <v>176</v>
      </c>
      <c r="AB5" s="47">
        <f>Z5*1</f>
        <v>352</v>
      </c>
      <c r="AC5" s="48">
        <v>478</v>
      </c>
      <c r="AD5" s="46">
        <v>45</v>
      </c>
      <c r="AE5" s="67">
        <f>AD5*100/AC5</f>
        <v>9.414225941422593</v>
      </c>
      <c r="AF5" s="67">
        <v>1209</v>
      </c>
      <c r="AG5" s="65">
        <f>AF5/AD5*10</f>
        <v>268.6666666666667</v>
      </c>
      <c r="AH5" s="50">
        <f>(F5+J5+N5+R5+V5+Z5)/(E5+I5+M5+Q5+U5+Y5)*100</f>
        <v>87.4355851213342</v>
      </c>
      <c r="AI5" s="43">
        <f>H5+L5+P5+T5+X5+AB5</f>
        <v>5804.32</v>
      </c>
      <c r="AJ5" s="55">
        <v>1720</v>
      </c>
      <c r="AK5" s="56">
        <f>AI5/AJ5*10</f>
        <v>33.7460465116279</v>
      </c>
    </row>
    <row r="6" spans="1:37" s="44" customFormat="1" ht="65.25" customHeight="1">
      <c r="A6" s="21" t="s">
        <v>22</v>
      </c>
      <c r="B6" s="52">
        <v>3323</v>
      </c>
      <c r="C6" s="53">
        <v>3685</v>
      </c>
      <c r="D6" s="65">
        <f>C6/B6*100</f>
        <v>110.89377068913633</v>
      </c>
      <c r="E6" s="54">
        <v>1500</v>
      </c>
      <c r="F6" s="53">
        <v>1500</v>
      </c>
      <c r="G6" s="66">
        <f>F6/E6*100</f>
        <v>100</v>
      </c>
      <c r="H6" s="47">
        <f>F6*0.45</f>
        <v>675</v>
      </c>
      <c r="I6" s="54">
        <v>14300</v>
      </c>
      <c r="J6" s="53">
        <v>12333</v>
      </c>
      <c r="K6" s="66">
        <f>J6/I6*100</f>
        <v>86.24475524475524</v>
      </c>
      <c r="L6" s="47">
        <f>J6*0.32</f>
        <v>3946.56</v>
      </c>
      <c r="M6" s="54">
        <v>7524</v>
      </c>
      <c r="N6" s="53">
        <v>5865</v>
      </c>
      <c r="O6" s="66">
        <f>N6/M6*100</f>
        <v>77.9505582137161</v>
      </c>
      <c r="P6" s="47">
        <f>N6*0.18</f>
        <v>1055.7</v>
      </c>
      <c r="Q6" s="54"/>
      <c r="R6" s="53"/>
      <c r="S6" s="66"/>
      <c r="T6" s="47"/>
      <c r="U6" s="54">
        <v>800</v>
      </c>
      <c r="V6" s="53">
        <v>467</v>
      </c>
      <c r="W6" s="66">
        <f>V6/U6*100</f>
        <v>58.375</v>
      </c>
      <c r="X6" s="47">
        <f>V6*0.22</f>
        <v>102.74</v>
      </c>
      <c r="Y6" s="54">
        <v>1500</v>
      </c>
      <c r="Z6" s="53"/>
      <c r="AA6" s="66">
        <f>Z6/Y6*100</f>
        <v>0</v>
      </c>
      <c r="AB6" s="47">
        <f>Z6*1</f>
        <v>0</v>
      </c>
      <c r="AC6" s="54">
        <v>300</v>
      </c>
      <c r="AD6" s="53">
        <v>123</v>
      </c>
      <c r="AE6" s="49">
        <f>AD6*100/AC6</f>
        <v>41</v>
      </c>
      <c r="AF6" s="49">
        <v>2800</v>
      </c>
      <c r="AG6" s="68">
        <f>AF6/AD6*10</f>
        <v>227.64227642276424</v>
      </c>
      <c r="AH6" s="50">
        <f>(F6+J6+N6+R6+V6+Z6)/(E6+I6+M6+Q6+U6+Y6)*100</f>
        <v>78.69575398064315</v>
      </c>
      <c r="AI6" s="43">
        <f>H6+L6+P6+T6+X6+AB6</f>
        <v>5779.999999999999</v>
      </c>
      <c r="AJ6" s="57">
        <v>1935</v>
      </c>
      <c r="AK6" s="8">
        <f>AI6/AJ6*10</f>
        <v>29.870801033591725</v>
      </c>
    </row>
    <row r="7" spans="1:37" s="22" customFormat="1" ht="65.25" customHeight="1">
      <c r="A7" s="20" t="s">
        <v>13</v>
      </c>
      <c r="B7" s="23">
        <v>2500</v>
      </c>
      <c r="C7" s="9">
        <v>1522</v>
      </c>
      <c r="D7" s="69">
        <f>C7/B7*100</f>
        <v>60.88</v>
      </c>
      <c r="E7" s="10">
        <v>1100</v>
      </c>
      <c r="F7" s="11">
        <v>336</v>
      </c>
      <c r="G7" s="70">
        <f>F7/E7*100</f>
        <v>30.545454545454547</v>
      </c>
      <c r="H7" s="6">
        <f>F7*0.45</f>
        <v>151.20000000000002</v>
      </c>
      <c r="I7" s="10">
        <v>9000</v>
      </c>
      <c r="J7" s="11">
        <v>8241</v>
      </c>
      <c r="K7" s="70">
        <f>J7/I7*100</f>
        <v>91.56666666666666</v>
      </c>
      <c r="L7" s="6">
        <f>J7*0.32</f>
        <v>2637.12</v>
      </c>
      <c r="M7" s="10">
        <v>12000</v>
      </c>
      <c r="N7" s="11">
        <v>1300</v>
      </c>
      <c r="O7" s="70">
        <f>N7/M7*100</f>
        <v>10.833333333333334</v>
      </c>
      <c r="P7" s="6">
        <f>N7*0.18</f>
        <v>234</v>
      </c>
      <c r="Q7" s="10">
        <v>350</v>
      </c>
      <c r="R7" s="11">
        <v>162.8</v>
      </c>
      <c r="S7" s="70">
        <f>R7/Q7*100</f>
        <v>46.51428571428572</v>
      </c>
      <c r="T7" s="6">
        <f>R7*0.85</f>
        <v>138.38</v>
      </c>
      <c r="U7" s="10">
        <v>700</v>
      </c>
      <c r="V7" s="11">
        <v>230</v>
      </c>
      <c r="W7" s="70">
        <f>V7/U7*100</f>
        <v>32.857142857142854</v>
      </c>
      <c r="X7" s="6">
        <f>V7*0.22</f>
        <v>50.6</v>
      </c>
      <c r="Y7" s="10"/>
      <c r="Z7" s="11"/>
      <c r="AA7" s="70"/>
      <c r="AB7" s="6"/>
      <c r="AC7" s="10">
        <v>525</v>
      </c>
      <c r="AD7" s="11">
        <v>52</v>
      </c>
      <c r="AE7" s="37">
        <f>AD7*100/AC7</f>
        <v>9.904761904761905</v>
      </c>
      <c r="AF7" s="37">
        <v>1626</v>
      </c>
      <c r="AG7" s="71">
        <f>AF7/AD7*10</f>
        <v>312.6923076923077</v>
      </c>
      <c r="AH7" s="7">
        <f>(F7+J7+N7+R7+V7+Z7)/(E7+I7+M7+Q7+U7+Y7)*100</f>
        <v>44.36198704103671</v>
      </c>
      <c r="AI7" s="7">
        <f>H7+L7+P7+T7+X7+AB7</f>
        <v>3211.2999999999997</v>
      </c>
      <c r="AJ7" s="12">
        <v>1882</v>
      </c>
      <c r="AK7" s="8">
        <f>AI7/AJ7*10</f>
        <v>17.063230605738575</v>
      </c>
    </row>
    <row r="8" spans="1:37" s="22" customFormat="1" ht="65.25" customHeight="1" thickBot="1">
      <c r="A8" s="21" t="s">
        <v>14</v>
      </c>
      <c r="B8" s="36">
        <v>2500</v>
      </c>
      <c r="C8" s="13">
        <v>2570</v>
      </c>
      <c r="D8" s="72">
        <f>C8/B8*100</f>
        <v>102.8</v>
      </c>
      <c r="E8" s="15">
        <v>1000</v>
      </c>
      <c r="F8" s="16">
        <v>940</v>
      </c>
      <c r="G8" s="73">
        <f>F8/E8*100</f>
        <v>94</v>
      </c>
      <c r="H8" s="6">
        <f>F8*0.45</f>
        <v>423</v>
      </c>
      <c r="I8" s="15">
        <v>4000</v>
      </c>
      <c r="J8" s="16">
        <v>6810</v>
      </c>
      <c r="K8" s="73">
        <f>J8/I8*100</f>
        <v>170.25</v>
      </c>
      <c r="L8" s="14">
        <f>J8*0.32</f>
        <v>2179.2</v>
      </c>
      <c r="M8" s="15">
        <v>5400</v>
      </c>
      <c r="N8" s="16">
        <v>7485</v>
      </c>
      <c r="O8" s="73">
        <f>N8/M8*100</f>
        <v>138.61111111111111</v>
      </c>
      <c r="P8" s="6">
        <f>N8*0.18</f>
        <v>1347.3</v>
      </c>
      <c r="Q8" s="15"/>
      <c r="R8" s="16"/>
      <c r="S8" s="73"/>
      <c r="T8" s="14"/>
      <c r="U8" s="15">
        <v>350</v>
      </c>
      <c r="V8" s="16">
        <v>358</v>
      </c>
      <c r="W8" s="73">
        <f>V8/U8*100</f>
        <v>102.28571428571429</v>
      </c>
      <c r="X8" s="14">
        <f>V8*0.22</f>
        <v>78.76</v>
      </c>
      <c r="Y8" s="15">
        <v>100</v>
      </c>
      <c r="Z8" s="16">
        <v>110</v>
      </c>
      <c r="AA8" s="73">
        <f>Z8/Y8*100</f>
        <v>110.00000000000001</v>
      </c>
      <c r="AB8" s="14">
        <f>Z8*1</f>
        <v>110</v>
      </c>
      <c r="AC8" s="15"/>
      <c r="AD8" s="16"/>
      <c r="AE8" s="38"/>
      <c r="AF8" s="38"/>
      <c r="AG8" s="74" t="e">
        <f>AF8/AD8*10</f>
        <v>#DIV/0!</v>
      </c>
      <c r="AH8" s="17">
        <f>(F8+J8+N8+R8+V8+Z8)/(E8+I8+M8+Q8+U8+Y8)*100</f>
        <v>144.72811059907832</v>
      </c>
      <c r="AI8" s="17">
        <f>H8+L8+P8+T8+X8+AB8</f>
        <v>4138.26</v>
      </c>
      <c r="AJ8" s="18">
        <v>930</v>
      </c>
      <c r="AK8" s="19">
        <f>AI8/AJ8*10</f>
        <v>44.49741935483871</v>
      </c>
    </row>
    <row r="9" spans="1:37" s="30" customFormat="1" ht="65.25" customHeight="1" thickBot="1">
      <c r="A9" s="24" t="s">
        <v>10</v>
      </c>
      <c r="B9" s="25">
        <f>SUM(B5:B8)</f>
        <v>11410</v>
      </c>
      <c r="C9" s="41">
        <f>SUM(C5:C8)</f>
        <v>10061</v>
      </c>
      <c r="D9" s="75">
        <f>C9/B9*100</f>
        <v>88.17703768624014</v>
      </c>
      <c r="E9" s="33">
        <f>SUM(E5:E8)</f>
        <v>4876</v>
      </c>
      <c r="F9" s="26">
        <f>SUM(F5:F8)</f>
        <v>4286</v>
      </c>
      <c r="G9" s="76">
        <f>F9/E9*100</f>
        <v>87.89991796554553</v>
      </c>
      <c r="H9" s="28">
        <f>F9*0.45</f>
        <v>1928.7</v>
      </c>
      <c r="I9" s="25">
        <f>SUM(I5:I8)</f>
        <v>40860</v>
      </c>
      <c r="J9" s="26">
        <f>SUM(J5:J8)</f>
        <v>39799</v>
      </c>
      <c r="K9" s="39">
        <f>J9/I9*100</f>
        <v>97.40332843857072</v>
      </c>
      <c r="L9" s="27">
        <f>J9*0.32</f>
        <v>12735.68</v>
      </c>
      <c r="M9" s="32">
        <f>SUM(M5:M8)</f>
        <v>30434</v>
      </c>
      <c r="N9" s="26">
        <f>SUM(N5:N8)</f>
        <v>18778</v>
      </c>
      <c r="O9" s="76">
        <f>N9/M9*100</f>
        <v>61.70072944732865</v>
      </c>
      <c r="P9" s="27">
        <f>N9*0.18</f>
        <v>3380.04</v>
      </c>
      <c r="Q9" s="25">
        <f>SUM(Q5:Q8)</f>
        <v>350</v>
      </c>
      <c r="R9" s="35">
        <f>SUM(R7:R8)</f>
        <v>162.8</v>
      </c>
      <c r="S9" s="76">
        <f>SUM(S7:S8)</f>
        <v>46.51428571428572</v>
      </c>
      <c r="T9" s="27">
        <f>R9*0.85</f>
        <v>138.38</v>
      </c>
      <c r="U9" s="42">
        <f>SUM(U5:U8)</f>
        <v>2650</v>
      </c>
      <c r="V9" s="26">
        <f>SUM(V5:V8)</f>
        <v>1314</v>
      </c>
      <c r="W9" s="39">
        <f>V9/U9*100</f>
        <v>49.58490566037736</v>
      </c>
      <c r="X9" s="28">
        <f>V9*0.22</f>
        <v>289.08</v>
      </c>
      <c r="Y9" s="25">
        <f>SUM(Y5:Y8)</f>
        <v>1800</v>
      </c>
      <c r="Z9" s="26">
        <f>SUM(Z5:Z8)</f>
        <v>462</v>
      </c>
      <c r="AA9" s="39">
        <f>Z9/Y9*100</f>
        <v>25.666666666666664</v>
      </c>
      <c r="AB9" s="27">
        <f>Z9*1</f>
        <v>462</v>
      </c>
      <c r="AC9" s="33">
        <f>SUM(AC5:AC8)</f>
        <v>1303</v>
      </c>
      <c r="AD9" s="26">
        <f>SUM(AD5:AD8)</f>
        <v>220</v>
      </c>
      <c r="AE9" s="39">
        <f>AD9*100/AC9</f>
        <v>16.88411358403684</v>
      </c>
      <c r="AF9" s="39">
        <f>SUM(AF5:AF8)</f>
        <v>5635</v>
      </c>
      <c r="AG9" s="77">
        <f>AF9/AD9*10</f>
        <v>256.1363636363636</v>
      </c>
      <c r="AH9" s="29">
        <f>(F9+J9+N9+R9+V9+Z9)/(E9+I9+M9+Q9+U9+Y9)*100</f>
        <v>80.0318636532049</v>
      </c>
      <c r="AI9" s="31">
        <f>H9+L9+P9+T9+X9+AB9</f>
        <v>18933.880000000005</v>
      </c>
      <c r="AJ9" s="34">
        <f>SUM(AJ5:AJ8)</f>
        <v>6467</v>
      </c>
      <c r="AK9" s="40">
        <f>AI9/AJ9*10</f>
        <v>29.27768671717953</v>
      </c>
    </row>
    <row r="10" ht="15.75">
      <c r="AI10" s="58"/>
    </row>
    <row r="12" spans="12:14" ht="12.75">
      <c r="L12" s="1" t="s">
        <v>28</v>
      </c>
      <c r="N12" s="1">
        <v>3765</v>
      </c>
    </row>
    <row r="13" spans="12:14" ht="12.75">
      <c r="L13" s="1" t="s">
        <v>29</v>
      </c>
      <c r="N13" s="1">
        <v>0</v>
      </c>
    </row>
    <row r="14" spans="12:14" ht="12.75">
      <c r="L14" s="1" t="s">
        <v>30</v>
      </c>
      <c r="N14" s="1">
        <v>3040</v>
      </c>
    </row>
  </sheetData>
  <mergeCells count="15"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  <mergeCell ref="I3:L3"/>
    <mergeCell ref="M3:P3"/>
    <mergeCell ref="Y3:AB3"/>
    <mergeCell ref="Q3:T3"/>
    <mergeCell ref="U3:X3"/>
  </mergeCells>
  <printOptions/>
  <pageMargins left="0.1968503937007874" right="0.1968503937007874" top="1.968503937007874" bottom="0.984251968503937" header="0.5118110236220472" footer="0.511811023622047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2016-09-15T06:24:10Z</cp:lastPrinted>
  <dcterms:created xsi:type="dcterms:W3CDTF">2014-04-14T08:12:46Z</dcterms:created>
  <dcterms:modified xsi:type="dcterms:W3CDTF">2016-10-03T08:45:14Z</dcterms:modified>
  <cp:category/>
  <cp:version/>
  <cp:contentType/>
  <cp:contentStatus/>
</cp:coreProperties>
</file>