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x-4\Desktop\Сводки хозяйства\"/>
    </mc:Choice>
  </mc:AlternateContent>
  <bookViews>
    <workbookView xWindow="0" yWindow="0" windowWidth="28800" windowHeight="11445"/>
  </bookViews>
  <sheets>
    <sheet name="08.07.1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9" i="1" l="1"/>
  <c r="AF9" i="1"/>
  <c r="AG9" i="1" s="1"/>
  <c r="AD9" i="1"/>
  <c r="AE9" i="1" s="1"/>
  <c r="AC9" i="1"/>
  <c r="Z9" i="1"/>
  <c r="AB9" i="1" s="1"/>
  <c r="Y9" i="1"/>
  <c r="V9" i="1"/>
  <c r="X9" i="1" s="1"/>
  <c r="U9" i="1"/>
  <c r="R9" i="1"/>
  <c r="T9" i="1" s="1"/>
  <c r="Q9" i="1"/>
  <c r="N9" i="1"/>
  <c r="P9" i="1" s="1"/>
  <c r="M9" i="1"/>
  <c r="J9" i="1"/>
  <c r="L9" i="1" s="1"/>
  <c r="I9" i="1"/>
  <c r="F9" i="1"/>
  <c r="H9" i="1" s="1"/>
  <c r="E9" i="1"/>
  <c r="C9" i="1"/>
  <c r="B9" i="1"/>
  <c r="D9" i="1" s="1"/>
  <c r="AH8" i="1"/>
  <c r="AB8" i="1"/>
  <c r="AA8" i="1"/>
  <c r="X8" i="1"/>
  <c r="W8" i="1"/>
  <c r="W9" i="1" s="1"/>
  <c r="T8" i="1"/>
  <c r="S8" i="1"/>
  <c r="P8" i="1"/>
  <c r="O8" i="1"/>
  <c r="L8" i="1"/>
  <c r="K8" i="1"/>
  <c r="H8" i="1"/>
  <c r="AI8" i="1" s="1"/>
  <c r="AK8" i="1" s="1"/>
  <c r="G8" i="1"/>
  <c r="D8" i="1"/>
  <c r="AH7" i="1"/>
  <c r="AG7" i="1"/>
  <c r="AE7" i="1"/>
  <c r="AB7" i="1"/>
  <c r="AA7" i="1"/>
  <c r="AA9" i="1" s="1"/>
  <c r="X7" i="1"/>
  <c r="T7" i="1"/>
  <c r="S7" i="1"/>
  <c r="S9" i="1" s="1"/>
  <c r="P7" i="1"/>
  <c r="O7" i="1"/>
  <c r="L7" i="1"/>
  <c r="K7" i="1"/>
  <c r="H7" i="1"/>
  <c r="AI7" i="1" s="1"/>
  <c r="AK7" i="1" s="1"/>
  <c r="G7" i="1"/>
  <c r="B7" i="1"/>
  <c r="D7" i="1" s="1"/>
  <c r="AI6" i="1"/>
  <c r="AK6" i="1" s="1"/>
  <c r="AH6" i="1"/>
  <c r="AG6" i="1"/>
  <c r="AE6" i="1"/>
  <c r="AB6" i="1"/>
  <c r="X6" i="1"/>
  <c r="T6" i="1"/>
  <c r="P6" i="1"/>
  <c r="O6" i="1"/>
  <c r="L6" i="1"/>
  <c r="K6" i="1"/>
  <c r="H6" i="1"/>
  <c r="G6" i="1"/>
  <c r="D6" i="1"/>
  <c r="AH5" i="1"/>
  <c r="AG5" i="1"/>
  <c r="AE5" i="1"/>
  <c r="AB5" i="1"/>
  <c r="X5" i="1"/>
  <c r="T5" i="1"/>
  <c r="P5" i="1"/>
  <c r="O5" i="1"/>
  <c r="L5" i="1"/>
  <c r="K5" i="1"/>
  <c r="H5" i="1"/>
  <c r="AI5" i="1" s="1"/>
  <c r="AK5" i="1" s="1"/>
  <c r="G5" i="1"/>
  <c r="D5" i="1"/>
  <c r="AI9" i="1" l="1"/>
  <c r="AK9" i="1" s="1"/>
  <c r="AH9" i="1"/>
  <c r="G9" i="1"/>
  <c r="K9" i="1"/>
  <c r="O9" i="1"/>
</calcChain>
</file>

<file path=xl/sharedStrings.xml><?xml version="1.0" encoding="utf-8"?>
<sst xmlns="http://schemas.openxmlformats.org/spreadsheetml/2006/main" count="52" uniqueCount="29">
  <si>
    <t>Наименование предприятия</t>
  </si>
  <si>
    <t>Кошение трав (однолетних и  многолетних), га</t>
  </si>
  <si>
    <t>Заготовлено, тонн</t>
  </si>
  <si>
    <t>Уборка кукурузы</t>
  </si>
  <si>
    <t>% выполнения плана заготовки кормов</t>
  </si>
  <si>
    <t>Итого кормов,                      т. к.ед</t>
  </si>
  <si>
    <t>Условное поголовье</t>
  </si>
  <si>
    <t>На 1 условную голову,              ц. к.ед.</t>
  </si>
  <si>
    <t>Сено</t>
  </si>
  <si>
    <t>Сенаж</t>
  </si>
  <si>
    <t>Силос</t>
  </si>
  <si>
    <t>Солома</t>
  </si>
  <si>
    <t>Плющ. зерно</t>
  </si>
  <si>
    <t>Зернофураж</t>
  </si>
  <si>
    <t>План</t>
  </si>
  <si>
    <t>Факт</t>
  </si>
  <si>
    <t>%</t>
  </si>
  <si>
    <t>к.ед</t>
  </si>
  <si>
    <t>План, га</t>
  </si>
  <si>
    <t>Факт, га</t>
  </si>
  <si>
    <t>Валовка, т</t>
  </si>
  <si>
    <t>У-ть, ц/га</t>
  </si>
  <si>
    <t>ООО "РусМолоко" отд."Яровое"</t>
  </si>
  <si>
    <t>ООО "РусМолоко"                                              отд. "Вешние  воды"</t>
  </si>
  <si>
    <t>ОАО "Совхоз имени Кирова"</t>
  </si>
  <si>
    <t>ООО "Колхоз "Заветы Ильича"</t>
  </si>
  <si>
    <t>Итого</t>
  </si>
  <si>
    <t xml:space="preserve">   </t>
  </si>
  <si>
    <t>Сенокошение и заготовка кормов по Лотошинскому району на утро 08.07.2019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</si>
</sst>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1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sz val="14"/>
      <color theme="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2"/>
      <color rgb="FFFF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34"/>
      </patternFill>
    </fill>
  </fills>
  <borders count="4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6" fillId="0" borderId="0" xfId="0" applyFont="1"/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9" fillId="3" borderId="39" xfId="0" applyFont="1" applyFill="1" applyBorder="1" applyAlignment="1">
      <alignment horizontal="left" vertical="center" wrapText="1"/>
    </xf>
    <xf numFmtId="0" fontId="10" fillId="4" borderId="41" xfId="0" applyFont="1" applyFill="1" applyBorder="1" applyAlignment="1">
      <alignment horizontal="center" vertical="center" wrapText="1"/>
    </xf>
    <xf numFmtId="164" fontId="10" fillId="3" borderId="42" xfId="0" applyNumberFormat="1" applyFont="1" applyFill="1" applyBorder="1" applyAlignment="1">
      <alignment horizontal="center" vertical="center" wrapText="1"/>
    </xf>
    <xf numFmtId="0" fontId="10" fillId="3" borderId="41" xfId="0" applyFont="1" applyFill="1" applyBorder="1" applyAlignment="1">
      <alignment horizontal="center" vertical="center" wrapText="1"/>
    </xf>
    <xf numFmtId="164" fontId="10" fillId="3" borderId="43" xfId="0" applyNumberFormat="1" applyFont="1" applyFill="1" applyBorder="1" applyAlignment="1">
      <alignment horizontal="center" vertical="center" wrapText="1"/>
    </xf>
    <xf numFmtId="164" fontId="10" fillId="3" borderId="44" xfId="0" applyNumberFormat="1" applyFont="1" applyFill="1" applyBorder="1" applyAlignment="1">
      <alignment horizontal="center" vertical="center" wrapText="1"/>
    </xf>
    <xf numFmtId="164" fontId="10" fillId="3" borderId="41" xfId="0" applyNumberFormat="1" applyFont="1" applyFill="1" applyBorder="1" applyAlignment="1">
      <alignment horizontal="center" vertical="center" wrapText="1"/>
    </xf>
    <xf numFmtId="1" fontId="10" fillId="3" borderId="41" xfId="0" applyNumberFormat="1" applyFont="1" applyFill="1" applyBorder="1" applyAlignment="1">
      <alignment horizontal="center" vertical="center" wrapText="1"/>
    </xf>
    <xf numFmtId="164" fontId="10" fillId="3" borderId="45" xfId="0" applyNumberFormat="1" applyFont="1" applyFill="1" applyBorder="1" applyAlignment="1">
      <alignment horizontal="center" vertical="center" wrapText="1"/>
    </xf>
    <xf numFmtId="164" fontId="10" fillId="3" borderId="46" xfId="0" applyNumberFormat="1" applyFont="1" applyFill="1" applyBorder="1" applyAlignment="1">
      <alignment horizontal="center" vertical="center" wrapText="1"/>
    </xf>
    <xf numFmtId="164" fontId="10" fillId="3" borderId="12" xfId="0" applyNumberFormat="1" applyFont="1" applyFill="1" applyBorder="1" applyAlignment="1">
      <alignment horizontal="center" vertical="center" wrapText="1"/>
    </xf>
    <xf numFmtId="2" fontId="10" fillId="3" borderId="39" xfId="0" applyNumberFormat="1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164" fontId="3" fillId="3" borderId="18" xfId="0" applyNumberFormat="1" applyFont="1" applyFill="1" applyBorder="1" applyAlignment="1">
      <alignment horizontal="center" vertical="center" wrapText="1"/>
    </xf>
    <xf numFmtId="164" fontId="3" fillId="3" borderId="17" xfId="0" applyNumberFormat="1" applyFont="1" applyFill="1" applyBorder="1" applyAlignment="1">
      <alignment horizontal="center" vertical="center" wrapText="1"/>
    </xf>
    <xf numFmtId="164" fontId="3" fillId="3" borderId="16" xfId="0" applyNumberFormat="1" applyFont="1" applyFill="1" applyBorder="1" applyAlignment="1">
      <alignment horizontal="center" vertical="center" wrapText="1"/>
    </xf>
    <xf numFmtId="1" fontId="3" fillId="3" borderId="16" xfId="0" applyNumberFormat="1" applyFont="1" applyFill="1" applyBorder="1" applyAlignment="1">
      <alignment horizontal="center" vertical="center" wrapText="1"/>
    </xf>
    <xf numFmtId="164" fontId="3" fillId="3" borderId="8" xfId="0" applyNumberFormat="1" applyFont="1" applyFill="1" applyBorder="1" applyAlignment="1">
      <alignment horizontal="center" vertical="center" wrapText="1"/>
    </xf>
    <xf numFmtId="164" fontId="3" fillId="3" borderId="48" xfId="0" applyNumberFormat="1" applyFont="1" applyFill="1" applyBorder="1" applyAlignment="1">
      <alignment horizontal="center" vertical="center" wrapText="1"/>
    </xf>
    <xf numFmtId="0" fontId="10" fillId="5" borderId="40" xfId="0" applyFont="1" applyFill="1" applyBorder="1" applyAlignment="1">
      <alignment horizontal="center" vertical="center" wrapText="1"/>
    </xf>
    <xf numFmtId="0" fontId="10" fillId="3" borderId="40" xfId="0" applyFont="1" applyFill="1" applyBorder="1" applyAlignment="1">
      <alignment horizontal="center" vertical="center" wrapText="1"/>
    </xf>
    <xf numFmtId="1" fontId="10" fillId="5" borderId="39" xfId="0" applyNumberFormat="1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47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1" fontId="3" fillId="3" borderId="48" xfId="0" applyNumberFormat="1" applyFont="1" applyFill="1" applyBorder="1" applyAlignment="1">
      <alignment horizontal="center" vertical="center" wrapText="1"/>
    </xf>
    <xf numFmtId="0" fontId="9" fillId="3" borderId="26" xfId="0" applyFont="1" applyFill="1" applyBorder="1" applyAlignment="1">
      <alignment horizontal="left" vertical="center" wrapText="1"/>
    </xf>
    <xf numFmtId="0" fontId="10" fillId="3" borderId="27" xfId="0" applyFont="1" applyFill="1" applyBorder="1" applyAlignment="1">
      <alignment horizontal="center" vertical="center" wrapText="1"/>
    </xf>
    <xf numFmtId="0" fontId="10" fillId="3" borderId="28" xfId="0" applyFont="1" applyFill="1" applyBorder="1" applyAlignment="1">
      <alignment horizontal="center" vertical="center" wrapText="1"/>
    </xf>
    <xf numFmtId="164" fontId="10" fillId="3" borderId="29" xfId="0" applyNumberFormat="1" applyFont="1" applyFill="1" applyBorder="1" applyAlignment="1">
      <alignment horizontal="center" vertical="center" wrapText="1"/>
    </xf>
    <xf numFmtId="164" fontId="10" fillId="3" borderId="30" xfId="0" applyNumberFormat="1" applyFont="1" applyFill="1" applyBorder="1" applyAlignment="1">
      <alignment horizontal="center" vertical="center" wrapText="1"/>
    </xf>
    <xf numFmtId="0" fontId="10" fillId="3" borderId="31" xfId="0" applyFont="1" applyFill="1" applyBorder="1" applyAlignment="1">
      <alignment horizontal="center" vertical="center" wrapText="1"/>
    </xf>
    <xf numFmtId="0" fontId="10" fillId="3" borderId="32" xfId="0" applyFont="1" applyFill="1" applyBorder="1" applyAlignment="1">
      <alignment horizontal="center" vertical="center" wrapText="1"/>
    </xf>
    <xf numFmtId="164" fontId="10" fillId="3" borderId="32" xfId="0" applyNumberFormat="1" applyFont="1" applyFill="1" applyBorder="1" applyAlignment="1">
      <alignment horizontal="center" vertical="center" wrapText="1"/>
    </xf>
    <xf numFmtId="1" fontId="10" fillId="3" borderId="32" xfId="0" applyNumberFormat="1" applyFont="1" applyFill="1" applyBorder="1" applyAlignment="1">
      <alignment horizontal="center" vertical="center" wrapText="1"/>
    </xf>
    <xf numFmtId="164" fontId="10" fillId="3" borderId="11" xfId="0" applyNumberFormat="1" applyFont="1" applyFill="1" applyBorder="1" applyAlignment="1">
      <alignment horizontal="center" vertical="center" wrapText="1"/>
    </xf>
    <xf numFmtId="164" fontId="10" fillId="3" borderId="26" xfId="0" applyNumberFormat="1" applyFont="1" applyFill="1" applyBorder="1" applyAlignment="1">
      <alignment horizontal="center" vertical="center" wrapText="1"/>
    </xf>
    <xf numFmtId="164" fontId="10" fillId="3" borderId="33" xfId="0" applyNumberFormat="1" applyFont="1" applyFill="1" applyBorder="1" applyAlignment="1">
      <alignment horizontal="center" vertical="center" wrapText="1"/>
    </xf>
    <xf numFmtId="1" fontId="10" fillId="3" borderId="33" xfId="0" applyNumberFormat="1" applyFont="1" applyFill="1" applyBorder="1" applyAlignment="1">
      <alignment horizontal="center" vertical="center" wrapText="1"/>
    </xf>
    <xf numFmtId="2" fontId="10" fillId="3" borderId="34" xfId="0" applyNumberFormat="1" applyFont="1" applyFill="1" applyBorder="1" applyAlignment="1">
      <alignment horizontal="center" vertical="center" wrapText="1"/>
    </xf>
    <xf numFmtId="0" fontId="9" fillId="3" borderId="34" xfId="0" applyFont="1" applyFill="1" applyBorder="1" applyAlignment="1">
      <alignment horizontal="left" vertical="center" wrapText="1"/>
    </xf>
    <xf numFmtId="0" fontId="10" fillId="3" borderId="35" xfId="0" applyFont="1" applyFill="1" applyBorder="1" applyAlignment="1">
      <alignment horizontal="center" vertical="center" wrapText="1"/>
    </xf>
    <xf numFmtId="0" fontId="10" fillId="3" borderId="36" xfId="0" applyFont="1" applyFill="1" applyBorder="1" applyAlignment="1">
      <alignment horizontal="center" vertical="center" wrapText="1"/>
    </xf>
    <xf numFmtId="0" fontId="10" fillId="3" borderId="37" xfId="0" applyFont="1" applyFill="1" applyBorder="1" applyAlignment="1">
      <alignment horizontal="center" vertical="center" wrapText="1"/>
    </xf>
    <xf numFmtId="164" fontId="10" fillId="3" borderId="36" xfId="0" applyNumberFormat="1" applyFont="1" applyFill="1" applyBorder="1" applyAlignment="1">
      <alignment horizontal="center" vertical="center" wrapText="1"/>
    </xf>
    <xf numFmtId="1" fontId="10" fillId="3" borderId="36" xfId="0" applyNumberFormat="1" applyFont="1" applyFill="1" applyBorder="1" applyAlignment="1">
      <alignment horizontal="center" vertical="center" wrapText="1"/>
    </xf>
    <xf numFmtId="164" fontId="10" fillId="3" borderId="38" xfId="0" applyNumberFormat="1" applyFont="1" applyFill="1" applyBorder="1" applyAlignment="1">
      <alignment horizontal="center" vertical="center" wrapText="1"/>
    </xf>
    <xf numFmtId="1" fontId="10" fillId="3" borderId="34" xfId="0" applyNumberFormat="1" applyFont="1" applyFill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center" vertical="center" wrapText="1"/>
    </xf>
    <xf numFmtId="2" fontId="11" fillId="3" borderId="48" xfId="0" applyNumberFormat="1" applyFont="1" applyFill="1" applyBorder="1" applyAlignment="1">
      <alignment horizontal="center" vertical="center" wrapText="1"/>
    </xf>
    <xf numFmtId="164" fontId="11" fillId="3" borderId="48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center" textRotation="90" wrapText="1"/>
    </xf>
    <xf numFmtId="0" fontId="5" fillId="0" borderId="22" xfId="0" applyFont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6"/>
  <sheetViews>
    <sheetView tabSelected="1" zoomScale="79" zoomScaleNormal="79" workbookViewId="0">
      <selection activeCell="O19" sqref="O19"/>
    </sheetView>
  </sheetViews>
  <sheetFormatPr defaultRowHeight="15" x14ac:dyDescent="0.25"/>
  <cols>
    <col min="1" max="1" width="22.5703125" customWidth="1"/>
    <col min="2" max="26" width="8.5703125" customWidth="1"/>
    <col min="27" max="27" width="7.42578125" customWidth="1"/>
    <col min="28" max="28" width="8" customWidth="1"/>
    <col min="29" max="30" width="8.5703125" customWidth="1"/>
    <col min="31" max="31" width="8.140625" customWidth="1"/>
    <col min="32" max="32" width="9.28515625" customWidth="1"/>
    <col min="33" max="33" width="8.5703125" customWidth="1"/>
    <col min="34" max="34" width="9.140625" customWidth="1"/>
    <col min="35" max="35" width="10.85546875" customWidth="1"/>
    <col min="36" max="36" width="12.28515625" customWidth="1"/>
    <col min="37" max="37" width="11.42578125" customWidth="1"/>
  </cols>
  <sheetData>
    <row r="1" spans="1:37" ht="42" customHeight="1" thickBot="1" x14ac:dyDescent="0.3">
      <c r="A1" s="62" t="s">
        <v>28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3"/>
      <c r="AJ1" s="63"/>
      <c r="AK1" s="63"/>
    </row>
    <row r="2" spans="1:37" s="1" customFormat="1" ht="42" customHeight="1" thickBot="1" x14ac:dyDescent="0.3">
      <c r="A2" s="64" t="s">
        <v>0</v>
      </c>
      <c r="B2" s="67" t="s">
        <v>1</v>
      </c>
      <c r="C2" s="68"/>
      <c r="D2" s="69"/>
      <c r="E2" s="73" t="s">
        <v>2</v>
      </c>
      <c r="F2" s="74"/>
      <c r="G2" s="74"/>
      <c r="H2" s="74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6"/>
      <c r="AC2" s="77" t="s">
        <v>3</v>
      </c>
      <c r="AD2" s="78"/>
      <c r="AE2" s="78"/>
      <c r="AF2" s="78"/>
      <c r="AG2" s="79"/>
      <c r="AH2" s="83" t="s">
        <v>4</v>
      </c>
      <c r="AI2" s="86" t="s">
        <v>5</v>
      </c>
      <c r="AJ2" s="86" t="s">
        <v>6</v>
      </c>
      <c r="AK2" s="86" t="s">
        <v>7</v>
      </c>
    </row>
    <row r="3" spans="1:37" s="1" customFormat="1" ht="42" customHeight="1" thickBot="1" x14ac:dyDescent="0.3">
      <c r="A3" s="65"/>
      <c r="B3" s="70"/>
      <c r="C3" s="71"/>
      <c r="D3" s="72"/>
      <c r="E3" s="73" t="s">
        <v>8</v>
      </c>
      <c r="F3" s="74"/>
      <c r="G3" s="74"/>
      <c r="H3" s="89"/>
      <c r="I3" s="90" t="s">
        <v>9</v>
      </c>
      <c r="J3" s="91"/>
      <c r="K3" s="92"/>
      <c r="L3" s="93"/>
      <c r="M3" s="90" t="s">
        <v>10</v>
      </c>
      <c r="N3" s="91"/>
      <c r="O3" s="92"/>
      <c r="P3" s="93"/>
      <c r="Q3" s="90" t="s">
        <v>11</v>
      </c>
      <c r="R3" s="91"/>
      <c r="S3" s="92"/>
      <c r="T3" s="93"/>
      <c r="U3" s="90" t="s">
        <v>12</v>
      </c>
      <c r="V3" s="91"/>
      <c r="W3" s="92"/>
      <c r="X3" s="93"/>
      <c r="Y3" s="90" t="s">
        <v>13</v>
      </c>
      <c r="Z3" s="91"/>
      <c r="AA3" s="92"/>
      <c r="AB3" s="93"/>
      <c r="AC3" s="80"/>
      <c r="AD3" s="81"/>
      <c r="AE3" s="81"/>
      <c r="AF3" s="81"/>
      <c r="AG3" s="82"/>
      <c r="AH3" s="84"/>
      <c r="AI3" s="87"/>
      <c r="AJ3" s="87"/>
      <c r="AK3" s="87"/>
    </row>
    <row r="4" spans="1:37" s="1" customFormat="1" ht="42" customHeight="1" thickBot="1" x14ac:dyDescent="0.3">
      <c r="A4" s="66"/>
      <c r="B4" s="2" t="s">
        <v>14</v>
      </c>
      <c r="C4" s="3" t="s">
        <v>15</v>
      </c>
      <c r="D4" s="4" t="s">
        <v>16</v>
      </c>
      <c r="E4" s="2" t="s">
        <v>14</v>
      </c>
      <c r="F4" s="3" t="s">
        <v>15</v>
      </c>
      <c r="G4" s="3" t="s">
        <v>16</v>
      </c>
      <c r="H4" s="5" t="s">
        <v>17</v>
      </c>
      <c r="I4" s="2" t="s">
        <v>14</v>
      </c>
      <c r="J4" s="3" t="s">
        <v>15</v>
      </c>
      <c r="K4" s="3" t="s">
        <v>16</v>
      </c>
      <c r="L4" s="5" t="s">
        <v>17</v>
      </c>
      <c r="M4" s="2" t="s">
        <v>14</v>
      </c>
      <c r="N4" s="3" t="s">
        <v>15</v>
      </c>
      <c r="O4" s="3" t="s">
        <v>16</v>
      </c>
      <c r="P4" s="5" t="s">
        <v>17</v>
      </c>
      <c r="Q4" s="2" t="s">
        <v>14</v>
      </c>
      <c r="R4" s="3" t="s">
        <v>15</v>
      </c>
      <c r="S4" s="3" t="s">
        <v>16</v>
      </c>
      <c r="T4" s="5" t="s">
        <v>17</v>
      </c>
      <c r="U4" s="2"/>
      <c r="V4" s="3" t="s">
        <v>15</v>
      </c>
      <c r="W4" s="3" t="s">
        <v>16</v>
      </c>
      <c r="X4" s="5" t="s">
        <v>17</v>
      </c>
      <c r="Y4" s="2" t="s">
        <v>14</v>
      </c>
      <c r="Z4" s="3" t="s">
        <v>15</v>
      </c>
      <c r="AA4" s="3" t="s">
        <v>16</v>
      </c>
      <c r="AB4" s="5" t="s">
        <v>17</v>
      </c>
      <c r="AC4" s="6" t="s">
        <v>18</v>
      </c>
      <c r="AD4" s="7" t="s">
        <v>19</v>
      </c>
      <c r="AE4" s="7" t="s">
        <v>16</v>
      </c>
      <c r="AF4" s="8" t="s">
        <v>20</v>
      </c>
      <c r="AG4" s="9" t="s">
        <v>21</v>
      </c>
      <c r="AH4" s="85"/>
      <c r="AI4" s="88"/>
      <c r="AJ4" s="88"/>
      <c r="AK4" s="88"/>
    </row>
    <row r="5" spans="1:37" ht="57" customHeight="1" x14ac:dyDescent="0.25">
      <c r="A5" s="36" t="s">
        <v>22</v>
      </c>
      <c r="B5" s="37">
        <v>2374</v>
      </c>
      <c r="C5" s="38">
        <v>1001</v>
      </c>
      <c r="D5" s="39">
        <f>C5/B5*100</f>
        <v>42.165122156697556</v>
      </c>
      <c r="E5" s="37">
        <v>825</v>
      </c>
      <c r="F5" s="38">
        <v>95</v>
      </c>
      <c r="G5" s="40">
        <f>F5/E5*100</f>
        <v>11.515151515151516</v>
      </c>
      <c r="H5" s="39">
        <f>F5*0.45</f>
        <v>42.75</v>
      </c>
      <c r="I5" s="37">
        <v>11492</v>
      </c>
      <c r="J5" s="38">
        <v>3840</v>
      </c>
      <c r="K5" s="40">
        <f>J5/I5*100</f>
        <v>33.414549251653327</v>
      </c>
      <c r="L5" s="39">
        <f>J5*0.32</f>
        <v>1228.8</v>
      </c>
      <c r="M5" s="37">
        <v>5438</v>
      </c>
      <c r="N5" s="38"/>
      <c r="O5" s="40">
        <f>N5/M5*100</f>
        <v>0</v>
      </c>
      <c r="P5" s="39">
        <f>N5*0.18</f>
        <v>0</v>
      </c>
      <c r="Q5" s="37">
        <v>0</v>
      </c>
      <c r="R5" s="38"/>
      <c r="S5" s="40">
        <v>0</v>
      </c>
      <c r="T5" s="39">
        <f>R5*0.22</f>
        <v>0</v>
      </c>
      <c r="U5" s="37">
        <v>0</v>
      </c>
      <c r="V5" s="38"/>
      <c r="W5" s="40">
        <v>0</v>
      </c>
      <c r="X5" s="39">
        <f>V5*1</f>
        <v>0</v>
      </c>
      <c r="Y5" s="37">
        <v>0</v>
      </c>
      <c r="Z5" s="38"/>
      <c r="AA5" s="40">
        <v>0</v>
      </c>
      <c r="AB5" s="39">
        <f>Z5*1</f>
        <v>0</v>
      </c>
      <c r="AC5" s="41">
        <v>290</v>
      </c>
      <c r="AD5" s="42"/>
      <c r="AE5" s="43">
        <f>AD5*100/AC5</f>
        <v>0</v>
      </c>
      <c r="AF5" s="44"/>
      <c r="AG5" s="45" t="e">
        <f>AF5/AD5*10</f>
        <v>#DIV/0!</v>
      </c>
      <c r="AH5" s="46">
        <f>(F5+J5+N5+R5+V5+Z5)/(E5+I5+M5+Q5+U5+Y5)*100</f>
        <v>22.162771050408338</v>
      </c>
      <c r="AI5" s="47">
        <f>H5+L5+P5+T5+X5+AB5</f>
        <v>1271.55</v>
      </c>
      <c r="AJ5" s="48">
        <v>1634</v>
      </c>
      <c r="AK5" s="49">
        <f>AI5/AJ5*10</f>
        <v>7.781823745410037</v>
      </c>
    </row>
    <row r="6" spans="1:37" ht="57" customHeight="1" x14ac:dyDescent="0.25">
      <c r="A6" s="50" t="s">
        <v>23</v>
      </c>
      <c r="B6" s="51">
        <v>3160</v>
      </c>
      <c r="C6" s="52">
        <v>794</v>
      </c>
      <c r="D6" s="39">
        <f>C6/B6*100</f>
        <v>25.126582278481013</v>
      </c>
      <c r="E6" s="51">
        <v>1078</v>
      </c>
      <c r="F6" s="52">
        <v>195</v>
      </c>
      <c r="G6" s="40">
        <f>F6/E6*100</f>
        <v>18.089053803339517</v>
      </c>
      <c r="H6" s="39">
        <f>F6*0.45</f>
        <v>87.75</v>
      </c>
      <c r="I6" s="51">
        <v>13395</v>
      </c>
      <c r="J6" s="52">
        <v>4162</v>
      </c>
      <c r="K6" s="40">
        <f>J6/I6*100</f>
        <v>31.071295259425156</v>
      </c>
      <c r="L6" s="39">
        <f>J6*0.32</f>
        <v>1331.84</v>
      </c>
      <c r="M6" s="51">
        <v>7155</v>
      </c>
      <c r="N6" s="52"/>
      <c r="O6" s="40">
        <f>N6/M6*100</f>
        <v>0</v>
      </c>
      <c r="P6" s="39">
        <f>N6*0.18</f>
        <v>0</v>
      </c>
      <c r="Q6" s="51">
        <v>0</v>
      </c>
      <c r="R6" s="52"/>
      <c r="S6" s="40">
        <v>0</v>
      </c>
      <c r="T6" s="39">
        <f>R6*0.22</f>
        <v>0</v>
      </c>
      <c r="U6" s="51">
        <v>0</v>
      </c>
      <c r="V6" s="52"/>
      <c r="W6" s="40">
        <v>0</v>
      </c>
      <c r="X6" s="39">
        <f>V6*1</f>
        <v>0</v>
      </c>
      <c r="Y6" s="51">
        <v>0</v>
      </c>
      <c r="Z6" s="52"/>
      <c r="AA6" s="40">
        <v>0</v>
      </c>
      <c r="AB6" s="39">
        <f>Z6*1</f>
        <v>0</v>
      </c>
      <c r="AC6" s="53">
        <v>360</v>
      </c>
      <c r="AD6" s="52"/>
      <c r="AE6" s="54">
        <f>AD6*100/AC6</f>
        <v>0</v>
      </c>
      <c r="AF6" s="55"/>
      <c r="AG6" s="56" t="e">
        <f>AF6/AD6*10</f>
        <v>#DIV/0!</v>
      </c>
      <c r="AH6" s="47">
        <f t="shared" ref="AH6:AH9" si="0">(F6+J6+N6+R6+V6+Z6)/(E6+I6+M6+Q6+U6+Y6)*100</f>
        <v>20.145182171259478</v>
      </c>
      <c r="AI6" s="47">
        <f>H6+L6+P6+T6+X6+AB6</f>
        <v>1419.59</v>
      </c>
      <c r="AJ6" s="57">
        <v>1783</v>
      </c>
      <c r="AK6" s="49">
        <f>AI6/AJ6*10</f>
        <v>7.9618059450364553</v>
      </c>
    </row>
    <row r="7" spans="1:37" ht="57" customHeight="1" x14ac:dyDescent="0.25">
      <c r="A7" s="50" t="s">
        <v>24</v>
      </c>
      <c r="B7" s="51">
        <f>400+202+500+790</f>
        <v>1892</v>
      </c>
      <c r="C7" s="52">
        <v>716</v>
      </c>
      <c r="D7" s="39">
        <f>C7/B7*100</f>
        <v>37.84355179704017</v>
      </c>
      <c r="E7" s="51">
        <v>700</v>
      </c>
      <c r="F7" s="52">
        <v>480</v>
      </c>
      <c r="G7" s="40">
        <f>F7/E7*100</f>
        <v>68.571428571428569</v>
      </c>
      <c r="H7" s="39">
        <f>F7*0.45</f>
        <v>216</v>
      </c>
      <c r="I7" s="51">
        <v>9600</v>
      </c>
      <c r="J7" s="52">
        <v>3657</v>
      </c>
      <c r="K7" s="40">
        <f>J7/I7*100</f>
        <v>38.09375</v>
      </c>
      <c r="L7" s="39">
        <f>J7*0.32</f>
        <v>1170.24</v>
      </c>
      <c r="M7" s="51">
        <v>10000</v>
      </c>
      <c r="N7" s="52"/>
      <c r="O7" s="40">
        <f>N7/M7*100</f>
        <v>0</v>
      </c>
      <c r="P7" s="39">
        <f>N7*0.18</f>
        <v>0</v>
      </c>
      <c r="Q7" s="51">
        <v>700</v>
      </c>
      <c r="R7" s="52"/>
      <c r="S7" s="40">
        <f>R7/Q7*100</f>
        <v>0</v>
      </c>
      <c r="T7" s="39">
        <f>R7*0.22</f>
        <v>0</v>
      </c>
      <c r="U7" s="51">
        <v>0</v>
      </c>
      <c r="V7" s="52"/>
      <c r="W7" s="40">
        <v>0</v>
      </c>
      <c r="X7" s="39">
        <f>V7*1</f>
        <v>0</v>
      </c>
      <c r="Y7" s="51">
        <v>3031</v>
      </c>
      <c r="Z7" s="52"/>
      <c r="AA7" s="40">
        <f>Z7/Y7*100</f>
        <v>0</v>
      </c>
      <c r="AB7" s="39">
        <f>Z7*1</f>
        <v>0</v>
      </c>
      <c r="AC7" s="53">
        <v>516</v>
      </c>
      <c r="AD7" s="52"/>
      <c r="AE7" s="54">
        <f>AD7*100/AC7</f>
        <v>0</v>
      </c>
      <c r="AF7" s="55"/>
      <c r="AG7" s="56" t="e">
        <f>AF7/AD7*10</f>
        <v>#DIV/0!</v>
      </c>
      <c r="AH7" s="47">
        <f t="shared" si="0"/>
        <v>17.215263617826974</v>
      </c>
      <c r="AI7" s="47">
        <f t="shared" ref="AI7:AI9" si="1">H7+L7+P7+T7+X7+AB7</f>
        <v>1386.24</v>
      </c>
      <c r="AJ7" s="57">
        <v>1407</v>
      </c>
      <c r="AK7" s="49">
        <f>AI7/AJ7*10</f>
        <v>9.8524520255863539</v>
      </c>
    </row>
    <row r="8" spans="1:37" ht="57" customHeight="1" thickBot="1" x14ac:dyDescent="0.3">
      <c r="A8" s="10" t="s">
        <v>25</v>
      </c>
      <c r="B8" s="29">
        <v>2500</v>
      </c>
      <c r="C8" s="11">
        <v>465</v>
      </c>
      <c r="D8" s="12">
        <f t="shared" ref="D8" si="2">C8/B8*100</f>
        <v>18.600000000000001</v>
      </c>
      <c r="E8" s="29">
        <v>1000</v>
      </c>
      <c r="F8" s="13">
        <v>180</v>
      </c>
      <c r="G8" s="14">
        <f>F8/E8*100</f>
        <v>18</v>
      </c>
      <c r="H8" s="15">
        <f t="shared" ref="H8" si="3">F8*0.45</f>
        <v>81</v>
      </c>
      <c r="I8" s="29">
        <v>5500</v>
      </c>
      <c r="J8" s="13"/>
      <c r="K8" s="14">
        <f t="shared" ref="K8" si="4">J8/I8*100</f>
        <v>0</v>
      </c>
      <c r="L8" s="12">
        <f>J8*0.32</f>
        <v>0</v>
      </c>
      <c r="M8" s="29">
        <v>4500</v>
      </c>
      <c r="N8" s="13">
        <v>2160</v>
      </c>
      <c r="O8" s="14">
        <f t="shared" ref="O8" si="5">N8/M8*100</f>
        <v>48</v>
      </c>
      <c r="P8" s="15">
        <f t="shared" ref="P8" si="6">N8*0.18</f>
        <v>388.8</v>
      </c>
      <c r="Q8" s="29">
        <v>500</v>
      </c>
      <c r="R8" s="13"/>
      <c r="S8" s="14">
        <f t="shared" ref="S8" si="7">R8/Q8*100</f>
        <v>0</v>
      </c>
      <c r="T8" s="12">
        <f t="shared" ref="T8" si="8">R8*0.22</f>
        <v>0</v>
      </c>
      <c r="U8" s="29">
        <v>400</v>
      </c>
      <c r="V8" s="13"/>
      <c r="W8" s="14">
        <f>V8/U8*100</f>
        <v>0</v>
      </c>
      <c r="X8" s="12">
        <f t="shared" ref="X8" si="9">V8*1</f>
        <v>0</v>
      </c>
      <c r="Y8" s="29">
        <v>1300</v>
      </c>
      <c r="Z8" s="13"/>
      <c r="AA8" s="14">
        <f t="shared" ref="AA8" si="10">Z8/Y8*100</f>
        <v>0</v>
      </c>
      <c r="AB8" s="12">
        <f t="shared" ref="AB8" si="11">Z8*1</f>
        <v>0</v>
      </c>
      <c r="AC8" s="30"/>
      <c r="AD8" s="13"/>
      <c r="AE8" s="16"/>
      <c r="AF8" s="17"/>
      <c r="AG8" s="18"/>
      <c r="AH8" s="19">
        <f t="shared" si="0"/>
        <v>17.727272727272727</v>
      </c>
      <c r="AI8" s="20">
        <f t="shared" si="1"/>
        <v>469.8</v>
      </c>
      <c r="AJ8" s="31">
        <v>960</v>
      </c>
      <c r="AK8" s="21">
        <f t="shared" ref="AK8" si="12">AI8/AJ8*10</f>
        <v>4.8937499999999998</v>
      </c>
    </row>
    <row r="9" spans="1:37" ht="57" customHeight="1" thickBot="1" x14ac:dyDescent="0.3">
      <c r="A9" s="22" t="s">
        <v>26</v>
      </c>
      <c r="B9" s="32">
        <f>SUM(B5:B8)</f>
        <v>9926</v>
      </c>
      <c r="C9" s="58">
        <f>SUM(C5:C8)</f>
        <v>2976</v>
      </c>
      <c r="D9" s="23">
        <f>C9/B9*100</f>
        <v>29.981865806971591</v>
      </c>
      <c r="E9" s="33">
        <f>SUM(E5:E8)</f>
        <v>3603</v>
      </c>
      <c r="F9" s="58">
        <f>SUM(F5:F8)</f>
        <v>950</v>
      </c>
      <c r="G9" s="24">
        <f>F9/E9*100</f>
        <v>26.3669164585068</v>
      </c>
      <c r="H9" s="24">
        <f>F9*0.45</f>
        <v>427.5</v>
      </c>
      <c r="I9" s="32">
        <f>SUM(I5:I8)</f>
        <v>39987</v>
      </c>
      <c r="J9" s="58">
        <f>SUM(J5:J8)</f>
        <v>11659</v>
      </c>
      <c r="K9" s="25">
        <f>J9/I9*100</f>
        <v>29.156976017205594</v>
      </c>
      <c r="L9" s="23">
        <f>J9*0.32</f>
        <v>3730.88</v>
      </c>
      <c r="M9" s="34">
        <f>SUM(M5:M8)</f>
        <v>27093</v>
      </c>
      <c r="N9" s="58">
        <f>SUM(N5:N8)</f>
        <v>2160</v>
      </c>
      <c r="O9" s="24">
        <f>N9/M9*100</f>
        <v>7.9725390322223451</v>
      </c>
      <c r="P9" s="23">
        <f>N9*0.18</f>
        <v>388.8</v>
      </c>
      <c r="Q9" s="32">
        <f>SUM(Q5:Q8)</f>
        <v>1200</v>
      </c>
      <c r="R9" s="59">
        <f>SUM(R7:R8)</f>
        <v>0</v>
      </c>
      <c r="S9" s="24">
        <f>SUM(S7:S8)</f>
        <v>0</v>
      </c>
      <c r="T9" s="23">
        <f>R9*0.22</f>
        <v>0</v>
      </c>
      <c r="U9" s="32">
        <f>SUM(U5:U8)</f>
        <v>400</v>
      </c>
      <c r="V9" s="59">
        <f>SUM(V7:V8)</f>
        <v>0</v>
      </c>
      <c r="W9" s="24">
        <f>SUM(W7:W8)</f>
        <v>0</v>
      </c>
      <c r="X9" s="23">
        <f>V9*1</f>
        <v>0</v>
      </c>
      <c r="Y9" s="32">
        <f>SUM(Y5:Y8)</f>
        <v>4331</v>
      </c>
      <c r="Z9" s="59">
        <f>SUM(Z7:Z8)</f>
        <v>0</v>
      </c>
      <c r="AA9" s="24">
        <f>SUM(AA7:AA8)</f>
        <v>0</v>
      </c>
      <c r="AB9" s="23">
        <f>Z9*1</f>
        <v>0</v>
      </c>
      <c r="AC9" s="32">
        <f>SUM(AC5:AC8)</f>
        <v>1166</v>
      </c>
      <c r="AD9" s="58">
        <f>SUM(AD5:AD8)</f>
        <v>0</v>
      </c>
      <c r="AE9" s="25">
        <f>AD9*100/AC9</f>
        <v>0</v>
      </c>
      <c r="AF9" s="26">
        <f>SUM(AF5:AF8)</f>
        <v>0</v>
      </c>
      <c r="AG9" s="27" t="e">
        <f>AF9/AD9*10</f>
        <v>#DIV/0!</v>
      </c>
      <c r="AH9" s="61">
        <f t="shared" si="0"/>
        <v>19.277155611245984</v>
      </c>
      <c r="AI9" s="28">
        <f t="shared" si="1"/>
        <v>4547.18</v>
      </c>
      <c r="AJ9" s="35">
        <f>SUM(AJ5:AJ8)</f>
        <v>5784</v>
      </c>
      <c r="AK9" s="60">
        <f>AI9/AJ9*10</f>
        <v>7.8616528354080231</v>
      </c>
    </row>
    <row r="16" spans="1:37" x14ac:dyDescent="0.25">
      <c r="O16" t="s">
        <v>27</v>
      </c>
    </row>
  </sheetData>
  <mergeCells count="15">
    <mergeCell ref="A1:AK1"/>
    <mergeCell ref="A2:A4"/>
    <mergeCell ref="B2:D3"/>
    <mergeCell ref="E2:AB2"/>
    <mergeCell ref="AC2:AG3"/>
    <mergeCell ref="AH2:AH4"/>
    <mergeCell ref="AI2:AI4"/>
    <mergeCell ref="AJ2:AJ4"/>
    <mergeCell ref="AK2:AK4"/>
    <mergeCell ref="E3:H3"/>
    <mergeCell ref="I3:L3"/>
    <mergeCell ref="M3:P3"/>
    <mergeCell ref="Q3:T3"/>
    <mergeCell ref="U3:X3"/>
    <mergeCell ref="Y3:AB3"/>
  </mergeCells>
  <pageMargins left="0.11811023622047245" right="0.11811023622047245" top="0.74803149606299213" bottom="0.74803149606299213" header="0.31496062992125984" footer="0.31496062992125984"/>
  <pageSetup paperSize="9" scale="42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08.07.19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Башкатов П.И.</dc:creator>
  <cp:lastModifiedBy>Башкатов П.И.</cp:lastModifiedBy>
  <dcterms:created xsi:type="dcterms:W3CDTF">2019-05-29T09:51:02Z</dcterms:created>
  <dcterms:modified xsi:type="dcterms:W3CDTF">2019-07-08T06:48:09Z</dcterms:modified>
</cp:coreProperties>
</file>