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4880" windowHeight="7830" tabRatio="599" firstSheet="1" activeTab="1"/>
  </bookViews>
  <sheets>
    <sheet name="для Г.И." sheetId="1" r:id="rId1"/>
    <sheet name="Лист1" sheetId="2" r:id="rId2"/>
  </sheets>
  <definedNames>
    <definedName name="_xlnm.Print_Area" localSheetId="1">'Лист1'!$A$1:$H$200</definedName>
  </definedNames>
  <calcPr fullCalcOnLoad="1"/>
</workbook>
</file>

<file path=xl/sharedStrings.xml><?xml version="1.0" encoding="utf-8"?>
<sst xmlns="http://schemas.openxmlformats.org/spreadsheetml/2006/main" count="430" uniqueCount="369">
  <si>
    <t>Доходы от сдачи в аренду имущества, находящегося в оперативном управлении органов управления муниципальных районов и созданных ими 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</si>
  <si>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</si>
  <si>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 xml:space="preserve">000 1 00 00000 00 0000 000 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</si>
  <si>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</si>
  <si>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</si>
  <si>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</si>
  <si>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</si>
  <si>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</si>
  <si>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000 1 05 01011 01 0000 110</t>
  </si>
  <si>
    <t>Налог, взимаемый с налогоплательщиков, выбравших в качестве объекта налогообложения доходности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</si>
  <si>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</si>
  <si>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</si>
  <si>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</t>
  </si>
  <si>
    <t>000 1 06 02010 02 0000 110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</si>
  <si>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</si>
  <si>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</si>
  <si>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Государственная пошлина за выдачу разрешения на установку рекламной конструкции</t>
  </si>
  <si>
    <t>ДОХОДЫ ОТ ОКАЗАНИЯ ПЛАТНЫХ УСЛУГ (РАБОТ) И КОМПЕНСАЦИИ ЗАТРАТ ГОСУДАРСТВА</t>
  </si>
  <si>
    <t>Прочие доходы от компенсации затрат бюджетов муниципальных районов</t>
  </si>
  <si>
    <t>БЕЗВОЗМЕЗДНЫЕ ПОСТУПЛЕНИЯ ОТ ДРУГИХ БЮДЖЕТОВ БЮДЖЕТНОЙ СИСТЕМЫ РОССИЙСКОЙ ФЕДЕРАЦИИ</t>
  </si>
  <si>
    <t>000 2 02 01000 00 0000 151</t>
  </si>
  <si>
    <t xml:space="preserve">ДОТАЦИИ БЮДЖЕТАМ СУБЪЕКТОВ РОССИЙСКОЙ ФЕДЕРАЦИИ И МУНИЦИПАЛЬНЫХ ОБРАЗОВАНИЙ </t>
  </si>
  <si>
    <t xml:space="preserve">Дотации бюджетам муниципальных районов на выравнивание бюджетной обеспеченности </t>
  </si>
  <si>
    <t>СУБСИДИИ БЮДЖЕТАМ СУБЪЕКТОВ РОССИЙСКОЙ ФЕДЕРАЦИИ И МУНИЦИПАЛЬНЫХ ОБРАЗОВАНИЙ (МЕЖБЮДЖЕТНЫЕ СУБСИДИИ)</t>
  </si>
  <si>
    <t>000 2 02 02008 05 0000 151</t>
  </si>
  <si>
    <t>Субсидия бюджетам муниципальных районов на обеспечение жильем молодых семей</t>
  </si>
  <si>
    <t>ПРОЧИЕ СУБСИДИИ БЮДЖЕТАМ МУНИЦИПАЛЬНЫХ РАЙОНОВ:</t>
  </si>
  <si>
    <t>000 2 02 02999 05 0001 151</t>
  </si>
  <si>
    <t>Субсидии бюджетам муниципальных районов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 Московской области, вызванных природными пожарами</t>
  </si>
  <si>
    <t>000 2 02 02999 05 0002 151</t>
  </si>
  <si>
    <t>000 2 02 02999 05 0003 151</t>
  </si>
  <si>
    <t>000 2 02 02999 05 0005 151</t>
  </si>
  <si>
    <t>Субсидии бюджетам муниципальных образований Московской области на внедрение современных образовательных технологий</t>
  </si>
  <si>
    <t>000 2 02 02999 05 0006 151</t>
  </si>
  <si>
    <t>Субсидии бюджетам муниципальных районов Московской области на обеспечение подвоза учащихся к месту обучения в муниципальные учреждения, расположенные в сельской местности в соответствии с долгосрочной целевой программой Московской области "Развитие образования в Московской области в 2013 - 2015 годах"</t>
  </si>
  <si>
    <t>000 2 02 02999 05 0007 151</t>
  </si>
  <si>
    <t>Субсидии бюджетам муниципальных районов Московской области на мероприятия по проведению капитального,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в 2013 - 2015 годах"</t>
  </si>
  <si>
    <t xml:space="preserve">СУБВЕНЦИИ БЮДЖЕТАМ СУБЪЕКТОВ РОССИЙСКОЙ ФЕДЕРАЦИИ И МУНИЦИПАЛЬНЫХ ОБРАЗОВАНИЙ                                                                             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</si>
  <si>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</si>
  <si>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</si>
  <si>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000 2 02 03024 05 0001 151</t>
  </si>
  <si>
    <t>Субвенции бюджетам муниципальных районов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 муниципальных районов Московской области</t>
  </si>
  <si>
    <t>000 2 02 03024 05 0002 151</t>
  </si>
  <si>
    <t>Субвенции бюджетам муниципальным районам на обеспечение переданных муниципальным районам Московской области государственных полномочий по временному хранению, комплектованию, учёту и использованию архивных документов, относящихся к собственности Московской области и временно хранящихся в муниципальных архивах</t>
  </si>
  <si>
    <t>000 2 02 03024 05 0003 151</t>
  </si>
  <si>
    <t>Субвенции бюджетам муниципальных районов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 24/2005-ОЗ " О частичной компенсации стоимости питания отдельным категориям обучающихся в образовательных учреждениях Московской области"</t>
  </si>
  <si>
    <t>000 2 02 03024 05 0004 151</t>
  </si>
  <si>
    <t>000 2 02 03024 05 0005 151</t>
  </si>
  <si>
    <t>Субвенции бюджетам муниципальных районов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 в целях содействия их обеспечению книгоиздательской продукцией и периодическими изданиями</t>
  </si>
  <si>
    <t>000 2 02 03024 05 0006 151</t>
  </si>
  <si>
    <t>Субвенции бюджетам муниципальных районов на организацию оказания медицинской помощи на территории муниципального образования на 2013 год</t>
  </si>
  <si>
    <t>000 2 02 03024 05 0007 151</t>
  </si>
  <si>
    <t>Субвенции бюджетам муниципальных районов на обеспечение питанием, одеждой, обувью и мягким инвентарём детей-сирот и детей, оставшихся без попечения родителей, находящихся в лечебно-профилактических учреждениях Московской области</t>
  </si>
  <si>
    <t>000 2 02 03024 05 0008 151</t>
  </si>
  <si>
    <t>Субвенции бюджетам муниципальных районов на компенсацию части родительской платы за содержание ребёнка в 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</si>
  <si>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РАЙОНОВ, в том числе: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</si>
  <si>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</si>
  <si>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</si>
  <si>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Межбюджетные трансферты, передаваемые бюджету Лотошинского муниципального района из бюджета Городского поселения "Лотошино"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</si>
  <si>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"Микулинское"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</si>
  <si>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"Ошейкинское"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</si>
  <si>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</si>
  <si>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Прочие межбюджетные трансферты в форме дотаций передаваемые бюджетам муниципальных районов из бюджета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образований, вызванных природными пожарами </t>
  </si>
  <si>
    <t xml:space="preserve">000 2 07 00000 00 0000 180 </t>
  </si>
  <si>
    <t>ПРОЧИЕ БЕЗВОЗМЕЗДНЫЕ ПОСТУПЛЕНИЯ</t>
  </si>
  <si>
    <t>000 2 07 05020 05 0000 180</t>
  </si>
  <si>
    <t>ВСЕГО ДОХОДОВ :</t>
  </si>
  <si>
    <r>
      <t xml:space="preserve"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и 228 Налогового кодекса Российской Федерации</t>
    </r>
  </si>
  <si>
    <t>000 2 07 05030 05 0000 180</t>
  </si>
  <si>
    <t>000 2 19 00000 00 0000 000</t>
  </si>
  <si>
    <t>НАЛОГОВЫЕ И НЕНАЛОГОВЫЕ ДОХОДЫ:</t>
  </si>
  <si>
    <t>тыс. руб.</t>
  </si>
  <si>
    <t>000 1 00 00000 00 0000 000</t>
  </si>
  <si>
    <t>Д О Х О Д Ы</t>
  </si>
  <si>
    <t>000 1 01 00000 00 0000 000</t>
  </si>
  <si>
    <t>НАЛОГИ НА ПРИБЫЛЬ, ДОХОДЫ</t>
  </si>
  <si>
    <t>000 1 01 02020 01 0000 110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</si>
  <si>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</si>
  <si>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</si>
  <si>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</si>
  <si>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</si>
  <si>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</si>
  <si>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</si>
  <si>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>000 1 06 00000 00 0000 000</t>
  </si>
  <si>
    <t>НАЛОГИ НА ИМУЩЕСТВО</t>
  </si>
  <si>
    <t>000 1 06 02020 02 0000 120</t>
  </si>
  <si>
    <t>Налог на имущество организаций</t>
  </si>
  <si>
    <t>000 1 06 01030 10 0000 110</t>
  </si>
  <si>
    <t>Налог на имущество физических лиц</t>
  </si>
  <si>
    <t>000 1 06 06000 10 0000 110</t>
  </si>
  <si>
    <t>Земельный налог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</si>
  <si>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</si>
  <si>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</si>
  <si>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</si>
  <si>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</si>
  <si>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</si>
  <si>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</si>
  <si>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000 1 08 07150 01 0000 110</t>
  </si>
  <si>
    <t>Приложение 1</t>
  </si>
  <si>
    <t>Государственная пошлина за выдачу разрешения на установку рекламной продукции</t>
  </si>
  <si>
    <t>000 1 09 00000 00 0000 000</t>
  </si>
  <si>
    <t>ЗАДОЛЖЕННОСТЬ И ПЕРЕРАСЧЁТЫ ПО ОТМЕНЁННЫМ НАЛОГАМ, СБОРАМ И ИНЫМ ОБЯЗАТЕЛЬНЫМ ПЛАТЕЖАМ</t>
  </si>
  <si>
    <t>000 1 09 01030 05 0000 110</t>
  </si>
  <si>
    <t>Налог на прибыль организаций, зачисляемый в местные бюджеты (в части сумм по расчётам за 2004 год и погашения задолженности прошлых лет)</t>
  </si>
  <si>
    <t>000 1 09 04000 00 0000 110</t>
  </si>
  <si>
    <t>Земельный налог (по обязательствам, возникшим до 1 января 2006)</t>
  </si>
  <si>
    <t>000 1 09 040050 10 0000 110</t>
  </si>
  <si>
    <t>Земельный налог (по обязательствам, возникшим до 1 января 2006), мобилизуемый на территории поселений</t>
  </si>
  <si>
    <t>000 1 09 07000 00 0000 110</t>
  </si>
  <si>
    <t>Прочие налоги и сборы (по отменённым местным налогам)</t>
  </si>
  <si>
    <t>000 1 09 07010 05 0000 110</t>
  </si>
  <si>
    <t>000 1 09 07030 05 0000 110</t>
  </si>
  <si>
    <t>Целевые сборы с граждан, предприятий, учреждений и организаций на содержание милиции, на благоустройство территорий, на нужды образования и другие цели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</si>
  <si>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</si>
  <si>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</si>
  <si>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</si>
  <si>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</si>
  <si>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000 1 11 01050 05 0000 120</t>
  </si>
  <si>
    <t>Дивиденды по акциями и доходы от прочих форм участия в капитале, находящихся в муниципальной собственности</t>
  </si>
  <si>
    <t>000 1 11 05000 00 0000 120</t>
  </si>
  <si>
    <t>Доходы от сдачи в аренду имущества,  находящегося в государственной и муниципальной собственности</t>
  </si>
  <si>
    <t>000 1 11 05010 10 0000 120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</si>
  <si>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</si>
  <si>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000 1 11 05030 00 0000 120</t>
  </si>
  <si>
    <t>000 1 11 05035 05 0000 120</t>
  </si>
  <si>
    <t>Доходы от сдачи в аренду имущества, находящегося в оперативном управлении муниципальных органов управления и созданных ими  учреждений и в хозяйственном ведении  муниципальных унитарных предприятий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</si>
  <si>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</si>
  <si>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</si>
  <si>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</si>
  <si>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</si>
  <si>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</si>
  <si>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</t>
  </si>
  <si>
    <t>000 1 11 09045 05 0000 120</t>
  </si>
  <si>
    <t>Прочие поступления от использования имущества, находящихся в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</si>
  <si>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</si>
  <si>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</si>
  <si>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</si>
  <si>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</si>
  <si>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</si>
  <si>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</si>
  <si>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</si>
  <si>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000 1 14 02033 05 0000 410</t>
  </si>
  <si>
    <t>000 11406014 10 0000 420</t>
  </si>
  <si>
    <t>000 1 16 00000 00 0000 000</t>
  </si>
  <si>
    <t>ШТРАФНЫЕ САНКЦИИ,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</si>
  <si>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</si>
  <si>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местные бюджеты</t>
  </si>
  <si>
    <t>000 1 16 90050 05 0003 140</t>
  </si>
  <si>
    <t>000 1 16 90050 05 0007 140</t>
  </si>
  <si>
    <t>Прочие поступления от денежных взысканий (штрафов) и иных сумм в возмещение ущерба, зачисляемые в местные бюджеты /Прочие штрафные санкции, зачисляемые в местный бюджет</t>
  </si>
  <si>
    <t>000 1 17 00000 00 0000 000</t>
  </si>
  <si>
    <t>ПРОЧИЕ НЕНАЛОГОВЫЕ ДОХОДЫ</t>
  </si>
  <si>
    <t>000 2 00 00000 00 0000 000</t>
  </si>
  <si>
    <t>000 2 02 02000 00 0000 151</t>
  </si>
  <si>
    <t>Налог С ПРОДАЖ</t>
  </si>
  <si>
    <t>000 2 02 04000 00 0000 151</t>
  </si>
  <si>
    <t xml:space="preserve">Доходы от продажи земельных участков, государственная собственность на которые не разграничена которые расположены в границах поселений </t>
  </si>
  <si>
    <t>Налог на доходы физических лиц по нормативу зачисления доходов в бюджет муниципального района (20%)</t>
  </si>
  <si>
    <t>Налог на доходы физических лиц по дополнительному нормативу (50%)</t>
  </si>
  <si>
    <t>Налог на доходы физических лиц по нормативу зачисления доходов в бюджеты поселений (10%)</t>
  </si>
  <si>
    <t>Уточненный план I квартала 2012 года</t>
  </si>
  <si>
    <t>000 1 01 02010 01 0000 110</t>
  </si>
  <si>
    <t>000 1 13 02995 05 0000 130</t>
  </si>
  <si>
    <t>000 1 11 05013 10 0000 120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</si>
  <si>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</si>
  <si>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</si>
  <si>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</si>
  <si>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</si>
  <si>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</si>
  <si>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</si>
  <si>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</si>
  <si>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000 2 02 01999 05 0000 151</t>
  </si>
  <si>
    <t>Субвенции бюджетам муниципальных районов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№ 26/2006-ОЗ " 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</si>
  <si>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 xml:space="preserve">Исполнение            </t>
  </si>
  <si>
    <t>% исполнения к годовому плану</t>
  </si>
  <si>
    <t>% исполнения к плану I квартала</t>
  </si>
  <si>
    <t>000 90 00 00 00 00 0000 000</t>
  </si>
  <si>
    <t>000 01 00 00 00 00 0000 000</t>
  </si>
  <si>
    <t xml:space="preserve">ИСТОЧНИКИ  ВНУТРЕННЕГО ФИНАНСИРОВАНИЯ ДЕФИЦИТА  БЮДЖЕТОВ </t>
  </si>
  <si>
    <t>ИСТОЧНИКИ   ФИНАНСИРОВАНИЯ ДЕФИЦИТА  БЮДЖЕТОВ - ВСЕГО</t>
  </si>
  <si>
    <t>000 01 05 02 01 00 0000 500</t>
  </si>
  <si>
    <t xml:space="preserve">Увеличение прочих остатков средств бюджетов </t>
  </si>
  <si>
    <t xml:space="preserve">Уменьшение прочих остатков средств бюджетов </t>
  </si>
  <si>
    <t>000 01 05 02 00 00 0000 600</t>
  </si>
  <si>
    <t>ДОХОДЫ</t>
  </si>
  <si>
    <t xml:space="preserve"> 0100 </t>
  </si>
  <si>
    <t>в том числе:</t>
  </si>
  <si>
    <t xml:space="preserve">% исполнения  к плану  9 месяцев 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</si>
  <si>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</si>
  <si>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</si>
  <si>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</si>
  <si>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</si>
  <si>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</si>
  <si>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</si>
  <si>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органы внутренних дел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</si>
  <si>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</si>
  <si>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 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</si>
  <si>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</si>
  <si>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>транспорт</t>
  </si>
  <si>
    <t>другие вопросы в области национальной экономики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</si>
  <si>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</si>
  <si>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</si>
  <si>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</si>
  <si>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</si>
  <si>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</si>
  <si>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</si>
  <si>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культуры. кинематографии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</si>
  <si>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</si>
  <si>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</si>
  <si>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</si>
  <si>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</si>
  <si>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</si>
  <si>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</si>
  <si>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скорая медицинская помощь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</si>
  <si>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</si>
  <si>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</si>
  <si>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</si>
  <si>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</si>
  <si>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обслуживание внутреннего государственного и муниципального долга</t>
  </si>
  <si>
    <t>РЕЗУЛЬТАТ ИСПОЛНЕНИЯ БЮДЖЕТА                                              (ПРОФИЦИТ БЮДЖЕТА (со знаком "плюс")                                 ДЕФИЦИТ БЮДЖЕТА (со знаком "минус"))</t>
  </si>
  <si>
    <t>ВСЕГО РАСХОДОВ</t>
  </si>
  <si>
    <t>ОБЩЕГОСУДАРСТВЕННЫЕ ВОПРОСЫ,</t>
  </si>
  <si>
    <t>НАЦИОНАЛЬНАЯ ОБОРОНА,</t>
  </si>
  <si>
    <t>НАЦИОНАЛЬНАЯ БЕЗОПАСНОСТЬ И ПРАВООХРАНИТЕЛЬНАЯ ДЕЯТЕЛЬНОСТЬ,</t>
  </si>
  <si>
    <t>НАЦИОНАЛЬНАЯ ЭКОНОМИКА,</t>
  </si>
  <si>
    <t>ЖИЛИЩНО-КОММУНАЛЬНОЕ ХОЗЯЙСТВО,</t>
  </si>
  <si>
    <t>ОХРАНА ОКРУЖАЮЩЕЙ СРЕДЫ,</t>
  </si>
  <si>
    <t>ОБРАЗОВАНИЕ,</t>
  </si>
  <si>
    <t>КУЛЬТУРА, КИНЕМАТОГРАФИЯ,</t>
  </si>
  <si>
    <t>ЗДРАВООХРАНЕНИЕ,</t>
  </si>
  <si>
    <t>СОЦИАЛЬНАЯ ПОЛИТИКА,</t>
  </si>
  <si>
    <t>ФИЗИЧЕСКАЯ КУЛЬТУРА И СПОРТ</t>
  </si>
  <si>
    <t>ОБСЛУЖИВАНИЕ ГОСУДАРСТВЕННОГО И МУНИЦИПАЛЬНОГО ДОЛГА</t>
  </si>
  <si>
    <t>РАСХОДЫ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</si>
  <si>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</si>
  <si>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</si>
  <si>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</si>
  <si>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</si>
  <si>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</si>
  <si>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</si>
  <si>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</si>
  <si>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</si>
  <si>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</si>
  <si>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</si>
  <si>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000 01 02 00 00 00 0000 800</t>
  </si>
  <si>
    <t>000 01 03 00 00 00 0000 000</t>
  </si>
  <si>
    <t>001 01 02 00 00 05 0000 710</t>
  </si>
  <si>
    <t>001 01 02 00 00 05 0000 810</t>
  </si>
  <si>
    <t>000 01 05 00 00 00 0000 000</t>
  </si>
  <si>
    <t>000 01 05 02 01 05 0000 510</t>
  </si>
  <si>
    <t>000 01 05 02 01 05 0000 610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</si>
  <si>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</si>
  <si>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</si>
  <si>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</si>
  <si>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</si>
  <si>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</si>
  <si>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Наименование доходных источников</t>
  </si>
  <si>
    <t>Код бюджетной классификации</t>
  </si>
  <si>
    <t xml:space="preserve"> бюджет Лотошинского муниципального района 2009 г</t>
  </si>
  <si>
    <t>I</t>
  </si>
  <si>
    <t>II</t>
  </si>
  <si>
    <t>IV</t>
  </si>
  <si>
    <t>III</t>
  </si>
  <si>
    <t>план 1 полугодия 2009г.</t>
  </si>
  <si>
    <t>Исполение на 01.05.2009</t>
  </si>
  <si>
    <t xml:space="preserve">% исполнения на 01.05.2009г. к плану 2009 года </t>
  </si>
  <si>
    <t xml:space="preserve">% исполнения на 01.05.2009г. к плану 1 полугодия 2009 года </t>
  </si>
  <si>
    <t xml:space="preserve">АНАЛИЗ ДОХОДНОЙ ЧАСТИ БЮДЖЕТА ЛОТОШИНСКОГО МУНИЦИПАЛЬНОГО РАЙОНА за 4 месяца 2009 года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</si>
  <si>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и в хозяйственном ведении федеральных государственны</t>
  </si>
  <si>
    <t>Отклонения</t>
  </si>
  <si>
    <t>000 2 02 01001 05 0000 151</t>
  </si>
  <si>
    <t>000 2 02 03000 00 0000 151</t>
  </si>
  <si>
    <t>000 2 02 02999 05 0000 151</t>
  </si>
  <si>
    <t>000 1 11 05025 05 0000 120</t>
  </si>
  <si>
    <t>БЕЗВОЗМЕЗДНЫЕ ПОСТУПЛЕНИЯ</t>
  </si>
  <si>
    <t>000 2 02 00000 00 0000 000</t>
  </si>
  <si>
    <t>000 1 01 02000 01 0000 110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</si>
  <si>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</si>
  <si>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</si>
  <si>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ШТРАФЫ, САНКЦИИ, ВОЗМЕЩЕНИЕ УЩЕРБА</t>
  </si>
  <si>
    <t>Субвенции бюджетам муниципальных образований Московской области на финансирование компенсации расходов на проезд к месту учёбы и обратно отдельным категориям обучающихся в муниципальных образовательных учреждениях Московской области  в соответствии с Законом Московской области № 7/2005-ОЗ "О компенсации расходов на проезд к месту учёбы и обратно отдельным категориям обучающихся"</t>
  </si>
  <si>
    <t>000 2 02 03022 05 0000 151</t>
  </si>
  <si>
    <t>000 2 02 03024 05 0000 151</t>
  </si>
  <si>
    <t>000 2 02 03029 05 0000 151</t>
  </si>
  <si>
    <t>000 2 02 03999 05 0000 151</t>
  </si>
  <si>
    <t>000 2 02 04014 05 0000 151</t>
  </si>
  <si>
    <t>000 2 02 03021 05 0000 151</t>
  </si>
  <si>
    <t>000 2 02 04025 05 0000 151</t>
  </si>
  <si>
    <t>000 1 09 06010 02 0000 110</t>
  </si>
  <si>
    <t>Налог с продаж</t>
  </si>
  <si>
    <t>000 1 13 00000 00 0000 000</t>
  </si>
  <si>
    <t>000 2 02 04012 05 0000 151</t>
  </si>
  <si>
    <t>000 2 02 04999 05 0000 151</t>
  </si>
  <si>
    <t>000 2 02 02085 05 0000 151</t>
  </si>
  <si>
    <t>Субсидия бюджетам муниципальных районов на осуществление мероприятий по обеспечению жильем граждан РФ, проживающих в сельской местности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</si>
  <si>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населённые пункты Московской области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</si>
  <si>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</si>
  <si>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</si>
  <si>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</si>
  <si>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</si>
  <si>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</si>
  <si>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(за исключением имущества бюджетных и  автономных учреждений)</t>
  </si>
  <si>
    <t>000 1 05 02010 02 0000 110</t>
  </si>
  <si>
    <t>000 1 05 03010 01 0000 110</t>
  </si>
  <si>
    <t>000 2 19 05000 05 0000 151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</si>
  <si>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(наказы избирателей)</t>
  </si>
  <si>
    <t>Субвенции бюджетам муниципальных районов на ежемесячное денежное вознаграждение за классное руководство</t>
  </si>
  <si>
    <t>000 2 02 02999 05 0004 151</t>
  </si>
  <si>
    <t>Субсидии бюджетам муниципальных образований Московской области  на проведение мероприятий по оздоровительной кампании детей</t>
  </si>
  <si>
    <t>000 1 09 07013 05 0000 110</t>
  </si>
  <si>
    <t>Налог на рекламу, мобилизуемый на территориях муниципальных районов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</si>
  <si>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</si>
  <si>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</si>
  <si>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</si>
  <si>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Поступления от денежных пожертвований предоставленные физическими лицами получателям средств бюджетов муниципальных районов </t>
  </si>
  <si>
    <t>000 1 17 01050 05 0000 180</t>
  </si>
  <si>
    <t>Невыясненные поступления, зачисляемые в бюджеты муниципальных районов</t>
  </si>
  <si>
    <t>Наименование кода поступлений в бюджет</t>
  </si>
  <si>
    <t>обеспечение проведения выборов и референдумов</t>
  </si>
  <si>
    <t>другие вопросы в области здравоохранения</t>
  </si>
  <si>
    <t>массовый спорт</t>
  </si>
  <si>
    <t>000 2 02 02999 05 0008 151</t>
  </si>
  <si>
    <t>000 2 02 02999 05 0009 151</t>
  </si>
  <si>
    <t>000 2 02 02999 05 0010 151</t>
  </si>
  <si>
    <t>000 2 02 02999 05 0011 151</t>
  </si>
  <si>
    <t>000 2 02 03119 05 0000 151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</si>
  <si>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</si>
  <si>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жильем отдельных категорий граждан, установленных ФЗ от 12.01.1995 №5-ФЗ "О ветеранах", в соответствии с Указом Президента РФ от 07.05.2008 №714 "Об обеспечении жильем ветеранов Вов 1941-1945"</t>
  </si>
  <si>
    <t>Субсидии бюджетам муниципальных районов Московской области на закупку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</t>
  </si>
  <si>
    <t>Субсидии бюджетам муниципальных районов Московской области на закупку учебного оборудования и мебели для муниципальных общеобразовательных учреждений – победителей областного конкурса 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</t>
  </si>
  <si>
    <t>000 2 02 03078 05 0000 151</t>
  </si>
  <si>
    <t>Субвенции бюджетам муниципальных районов на модернизацию региональных систем общего образования</t>
  </si>
  <si>
    <t>000 01 03 01 00 00 0000 700</t>
  </si>
  <si>
    <t>001 01 03 01 00 05 0000 710</t>
  </si>
  <si>
    <t>000 01 03 01 00 00 0000 800</t>
  </si>
  <si>
    <t>001 01 03 01 00 05 0000 810</t>
  </si>
  <si>
    <t>000 1 09 07053 05 0000 110</t>
  </si>
  <si>
    <t>000 2 02 03070 05 0000 151</t>
  </si>
  <si>
    <t>000 1 16 03000 00 0000 140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</si>
  <si>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</si>
  <si>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</si>
  <si>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</si>
  <si>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000 1 16 23000 00 0000 140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</si>
  <si>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</si>
  <si>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</si>
  <si>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</si>
  <si>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000 1 16 30000 01 0000 140</t>
  </si>
  <si>
    <t>Денежные взыскания (штрафы) за административные правонарушения в области дорожного движения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</si>
  <si>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</si>
  <si>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Налог на прибыль организаций, зачисляющийся до 1 января 2005 года в местные бюджеты, мобилизуемый на территории муниципальных районов</t>
  </si>
  <si>
    <t>Прочие налоги и сборы, мобилизуемые на территории муниципальных районов</t>
  </si>
  <si>
    <t xml:space="preserve">Субсидии бюджетам муниципальных районов Московской области на проведение мероприятий по капитальному ремонту и приобретению оборудования в соответствии с подпрограммой «Модернизация здравоохранения Московской области на 2011-2013 годы» долгосрочной целевой программы Московской области «Предупреждение и борьба с заболеваниями социального характера в Московской области на 2009-2013 годы»  </t>
  </si>
  <si>
    <t>Уточненный план 2014 года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</si>
  <si>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(Найм жилого помещения)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</si>
  <si>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резмещение рекламы)</t>
  </si>
  <si>
    <t>000 2 02 04014 05 0001 151</t>
  </si>
  <si>
    <t>000 2 02 04014 05 0002 151</t>
  </si>
  <si>
    <t>000 2 02 04014 05 0003 151</t>
  </si>
  <si>
    <t>000 1 11 09045 05 0006 120</t>
  </si>
  <si>
    <t>000 1 11 09045 05 0003 120</t>
  </si>
  <si>
    <t>к постановлению Главы Лотошинского муниципального района Московской области от _____________№______</t>
  </si>
  <si>
    <t>Субвенции бюджетам муниципальных районов на 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 имеющих детей - инвалидов"</t>
  </si>
  <si>
    <t>Субсидии бюджетам муниципальных районов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</si>
  <si>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</si>
  <si>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Исполнение бюджета Лотошинского муниципального района за 9 месяцев 2014 года                                         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</si>
  <si>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</si>
  <si>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000 1 09 07033 00 0000 110</t>
  </si>
  <si>
    <t>Субсидии на софинансирование реализации мероприятий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</si>
  <si>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свыше 100%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</si>
</sst>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000"/>
  </numFmts>
  <fonts count="19"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1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6" fillId="0" borderId="4" xfId="0" applyNumberFormat="1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/>
    </xf>
    <xf numFmtId="172" fontId="10" fillId="0" borderId="4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vertical="center" wrapText="1"/>
    </xf>
    <xf numFmtId="172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172" fontId="1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0" xfId="0" applyNumberFormat="1" applyFont="1" applyFill="1" applyAlignment="1">
      <alignment wrapText="1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 wrapText="1"/>
    </xf>
    <xf numFmtId="172" fontId="11" fillId="0" borderId="0" xfId="0" applyNumberFormat="1" applyFont="1" applyFill="1" applyBorder="1" applyAlignment="1">
      <alignment horizontal="center"/>
    </xf>
    <xf numFmtId="172" fontId="11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172" fontId="7" fillId="0" borderId="2" xfId="0" applyNumberFormat="1" applyFont="1" applyFill="1" applyBorder="1" applyAlignment="1">
      <alignment horizontal="center"/>
    </xf>
    <xf numFmtId="173" fontId="10" fillId="0" borderId="1" xfId="0" applyNumberFormat="1" applyFont="1" applyFill="1" applyBorder="1" applyAlignment="1">
      <alignment horizontal="center" vertical="center"/>
    </xf>
    <xf numFmtId="173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173" fontId="10" fillId="0" borderId="1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173" fontId="10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vertical="center" wrapText="1"/>
    </xf>
    <xf numFmtId="172" fontId="7" fillId="0" borderId="5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172" fontId="12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3" fillId="0" borderId="2" xfId="0" applyNumberFormat="1" applyFont="1" applyFill="1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wrapText="1"/>
    </xf>
    <xf numFmtId="0" fontId="13" fillId="0" borderId="7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workbookViewId="0" topLeftCell="A1">
      <selection activeCell="H13" sqref="H13"/>
    </sheetView>
  </sheetViews>
  <sheetFormatPr defaultColWidth="9.140625" defaultRowHeight="12"/>
  <cols>
    <col min="1" max="1" width="20.421875" style="5" customWidth="1"/>
    <col min="2" max="2" width="40.140625" style="1" customWidth="1"/>
    <col min="3" max="3" width="9.7109375" style="2" customWidth="1"/>
    <col min="4" max="4" width="12.140625" style="11" hidden="1" customWidth="1"/>
    <col min="5" max="6" width="11.421875" style="0" hidden="1" customWidth="1"/>
    <col min="7" max="7" width="11.7109375" style="0" hidden="1" customWidth="1"/>
    <col min="8" max="8" width="9.00390625" style="0" customWidth="1"/>
    <col min="9" max="9" width="9.421875" style="0" customWidth="1"/>
    <col min="10" max="10" width="8.00390625" style="0" customWidth="1"/>
  </cols>
  <sheetData>
    <row r="1" spans="2:13" ht="12" customHeight="1">
      <c r="B1" s="129" t="s">
        <v>267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ht="12">
      <c r="D2" s="11" t="s">
        <v>71</v>
      </c>
    </row>
    <row r="3" spans="1:13" s="5" customFormat="1" ht="120" customHeight="1">
      <c r="A3" s="23" t="s">
        <v>257</v>
      </c>
      <c r="B3" s="24" t="s">
        <v>256</v>
      </c>
      <c r="C3" s="17" t="s">
        <v>258</v>
      </c>
      <c r="D3" s="17" t="s">
        <v>259</v>
      </c>
      <c r="E3" s="17" t="s">
        <v>260</v>
      </c>
      <c r="F3" s="17" t="s">
        <v>262</v>
      </c>
      <c r="G3" s="17" t="s">
        <v>261</v>
      </c>
      <c r="H3" s="26" t="s">
        <v>263</v>
      </c>
      <c r="I3" s="26" t="s">
        <v>264</v>
      </c>
      <c r="J3" s="26" t="s">
        <v>265</v>
      </c>
      <c r="K3" s="26" t="s">
        <v>266</v>
      </c>
      <c r="L3" s="37">
        <v>0.67</v>
      </c>
      <c r="M3" s="6" t="s">
        <v>269</v>
      </c>
    </row>
    <row r="4" spans="1:13" ht="12">
      <c r="A4" s="6"/>
      <c r="B4" s="3"/>
      <c r="C4" s="4"/>
      <c r="D4" s="12"/>
      <c r="E4" s="14"/>
      <c r="F4" s="14"/>
      <c r="G4" s="14"/>
      <c r="H4" s="4"/>
      <c r="I4" s="4"/>
      <c r="J4" s="14"/>
      <c r="K4" s="4"/>
      <c r="L4" s="14"/>
      <c r="M4" s="14"/>
    </row>
    <row r="5" spans="1:14" s="10" customFormat="1" ht="28.5" customHeight="1">
      <c r="A5" s="7" t="s">
        <v>72</v>
      </c>
      <c r="B5" s="8" t="s">
        <v>73</v>
      </c>
      <c r="C5" s="22">
        <f>SUM(C6,C10,C13,C17,C21,C28,C39,C41,C44,C48)</f>
        <v>193774.4</v>
      </c>
      <c r="D5" s="22">
        <f>SUM(D6,D10,D13,D17,D21,D28,D39,D41,D44,D48)</f>
        <v>37806.1</v>
      </c>
      <c r="E5" s="22">
        <f>SUM(E6,E10,E13,E17,E21,E28,E39,E41,E44,E48)</f>
        <v>51042.899999999994</v>
      </c>
      <c r="F5" s="22">
        <f>SUM(F6,F10,F13,F17,F21,F28,F39,F41,F44,F48)</f>
        <v>50292.200000000004</v>
      </c>
      <c r="G5" s="22">
        <f>SUM(G6,G10,G13,G17,G21,G28,G39,G41,G44,G48)</f>
        <v>54633.2</v>
      </c>
      <c r="H5" s="22">
        <f aca="true" t="shared" si="0" ref="H5:H36">SUM(D5+E5)</f>
        <v>88849</v>
      </c>
      <c r="I5" s="22">
        <f>SUM(I6,I10,I13,I17,I21,I28,I39,I41,I44,I48)</f>
        <v>42444.020000000004</v>
      </c>
      <c r="J5" s="27">
        <f>SUM(I5/C5*100)</f>
        <v>21.903832497997673</v>
      </c>
      <c r="K5" s="13">
        <f>SUM(I5/H5*100)</f>
        <v>47.770959718173536</v>
      </c>
      <c r="L5" s="16">
        <f>SUM(H5*0.67)</f>
        <v>59528.83</v>
      </c>
      <c r="M5" s="38">
        <f>SUM(I5-L5)</f>
        <v>-17084.809999999998</v>
      </c>
      <c r="N5" s="36"/>
    </row>
    <row r="6" spans="1:13" s="10" customFormat="1" ht="21.75" customHeight="1">
      <c r="A6" s="7" t="s">
        <v>74</v>
      </c>
      <c r="B6" s="8" t="s">
        <v>75</v>
      </c>
      <c r="C6" s="9">
        <f>SUM(C7,C8,C9)</f>
        <v>132807</v>
      </c>
      <c r="D6" s="9">
        <f>SUM(D7,D8,D9)</f>
        <v>26162</v>
      </c>
      <c r="E6" s="9">
        <f>SUM(E7,E8,E9)</f>
        <v>32935</v>
      </c>
      <c r="F6" s="9">
        <f>SUM(F7,F8,F9)</f>
        <v>35327</v>
      </c>
      <c r="G6" s="9">
        <f>SUM(G7,G8,G9)</f>
        <v>38383</v>
      </c>
      <c r="H6" s="22">
        <f t="shared" si="0"/>
        <v>59097</v>
      </c>
      <c r="I6" s="9">
        <f>SUM(I7,I8,I9)</f>
        <v>28617</v>
      </c>
      <c r="J6" s="27">
        <f>SUM(I6/C6*100)</f>
        <v>21.54780997989564</v>
      </c>
      <c r="K6" s="13">
        <f>SUM(I6/H6*100)</f>
        <v>48.423777856743996</v>
      </c>
      <c r="L6" s="16">
        <f aca="true" t="shared" si="1" ref="L6:L48">SUM(H6*0.67)</f>
        <v>39594.990000000005</v>
      </c>
      <c r="M6" s="38">
        <f aca="true" t="shared" si="2" ref="M6:M48">SUM(I6-L6)</f>
        <v>-10977.990000000005</v>
      </c>
    </row>
    <row r="7" spans="1:13" s="10" customFormat="1" ht="41.25" customHeight="1" hidden="1">
      <c r="A7" s="7"/>
      <c r="B7" s="3" t="s">
        <v>157</v>
      </c>
      <c r="C7" s="15">
        <v>41405</v>
      </c>
      <c r="D7" s="18">
        <v>8156</v>
      </c>
      <c r="E7" s="18">
        <v>10268</v>
      </c>
      <c r="F7" s="18">
        <v>11014</v>
      </c>
      <c r="G7" s="18">
        <f aca="true" t="shared" si="3" ref="G7:G36">SUM(C7-D7-E7-F7)</f>
        <v>11967</v>
      </c>
      <c r="H7" s="22">
        <f t="shared" si="0"/>
        <v>18424</v>
      </c>
      <c r="I7" s="9">
        <v>8871.3</v>
      </c>
      <c r="J7" s="27">
        <f>SUM(I7/C7*100)</f>
        <v>21.425673227871027</v>
      </c>
      <c r="K7" s="13">
        <f>SUM(I7/H7*100)</f>
        <v>48.150781589231435</v>
      </c>
      <c r="L7" s="16">
        <f t="shared" si="1"/>
        <v>12344.08</v>
      </c>
      <c r="M7" s="38">
        <f t="shared" si="2"/>
        <v>-3472.7800000000007</v>
      </c>
    </row>
    <row r="8" spans="1:13" s="10" customFormat="1" ht="28.5" customHeight="1" hidden="1">
      <c r="A8" s="7"/>
      <c r="B8" s="3" t="s">
        <v>158</v>
      </c>
      <c r="C8" s="15">
        <v>91402</v>
      </c>
      <c r="D8" s="18">
        <v>18006</v>
      </c>
      <c r="E8" s="18">
        <v>22667</v>
      </c>
      <c r="F8" s="18">
        <v>24313</v>
      </c>
      <c r="G8" s="18">
        <f t="shared" si="3"/>
        <v>26416</v>
      </c>
      <c r="H8" s="22">
        <f t="shared" si="0"/>
        <v>40673</v>
      </c>
      <c r="I8" s="9">
        <v>19745.7</v>
      </c>
      <c r="J8" s="27">
        <f>SUM(I8/C8*100)</f>
        <v>21.603137786919323</v>
      </c>
      <c r="K8" s="13">
        <f>SUM(I8/H8*100)</f>
        <v>48.5474393332186</v>
      </c>
      <c r="L8" s="16">
        <f t="shared" si="1"/>
        <v>27250.91</v>
      </c>
      <c r="M8" s="38">
        <f t="shared" si="2"/>
        <v>-7505.209999999999</v>
      </c>
    </row>
    <row r="9" spans="1:13" ht="41.25" customHeight="1" hidden="1">
      <c r="A9" s="6" t="s">
        <v>76</v>
      </c>
      <c r="B9" s="3" t="s">
        <v>159</v>
      </c>
      <c r="C9" s="4"/>
      <c r="D9" s="19"/>
      <c r="E9" s="20"/>
      <c r="F9" s="20"/>
      <c r="G9" s="18">
        <f t="shared" si="3"/>
        <v>0</v>
      </c>
      <c r="H9" s="22">
        <f t="shared" si="0"/>
        <v>0</v>
      </c>
      <c r="I9" s="4"/>
      <c r="J9" s="27"/>
      <c r="K9" s="13"/>
      <c r="L9" s="16">
        <f t="shared" si="1"/>
        <v>0</v>
      </c>
      <c r="M9" s="38">
        <f t="shared" si="2"/>
        <v>0</v>
      </c>
    </row>
    <row r="10" spans="1:13" s="10" customFormat="1" ht="26.25" customHeight="1">
      <c r="A10" s="7" t="s">
        <v>77</v>
      </c>
      <c r="B10" s="8" t="s">
        <v>78</v>
      </c>
      <c r="C10" s="9">
        <f>SUM(C11:C12)</f>
        <v>11036</v>
      </c>
      <c r="D10" s="9">
        <f>SUM(D11:D12)</f>
        <v>2754.4</v>
      </c>
      <c r="E10" s="9">
        <f>SUM(E11:E12)</f>
        <v>2762.6</v>
      </c>
      <c r="F10" s="9">
        <f>SUM(F11:F12)</f>
        <v>2754.4</v>
      </c>
      <c r="G10" s="18">
        <f t="shared" si="3"/>
        <v>2764.6</v>
      </c>
      <c r="H10" s="22">
        <f t="shared" si="0"/>
        <v>5517</v>
      </c>
      <c r="I10" s="9">
        <f>SUM(I11:I12)</f>
        <v>3131</v>
      </c>
      <c r="J10" s="27">
        <f>SUM(I10/C10*100)</f>
        <v>28.370786516853936</v>
      </c>
      <c r="K10" s="13">
        <f>SUM(I10/H10*100)</f>
        <v>56.751857893782855</v>
      </c>
      <c r="L10" s="16">
        <f t="shared" si="1"/>
        <v>3696.3900000000003</v>
      </c>
      <c r="M10" s="38">
        <f t="shared" si="2"/>
        <v>-565.3900000000003</v>
      </c>
    </row>
    <row r="11" spans="1:13" ht="0.75" customHeight="1" hidden="1">
      <c r="A11" s="6" t="s">
        <v>79</v>
      </c>
      <c r="B11" s="3" t="s">
        <v>80</v>
      </c>
      <c r="C11" s="4">
        <v>11018</v>
      </c>
      <c r="D11" s="19">
        <v>2754</v>
      </c>
      <c r="E11" s="14">
        <v>2754</v>
      </c>
      <c r="F11" s="14">
        <v>2754</v>
      </c>
      <c r="G11" s="18">
        <f t="shared" si="3"/>
        <v>2756</v>
      </c>
      <c r="H11" s="22">
        <f t="shared" si="0"/>
        <v>5508</v>
      </c>
      <c r="I11" s="4">
        <v>3130.8</v>
      </c>
      <c r="J11" s="27">
        <f>SUM(I11/C11*100)</f>
        <v>28.41532038482483</v>
      </c>
      <c r="K11" s="13">
        <f>SUM(I11/H11*100)</f>
        <v>56.8409586056645</v>
      </c>
      <c r="L11" s="16">
        <f t="shared" si="1"/>
        <v>3690.36</v>
      </c>
      <c r="M11" s="38">
        <f t="shared" si="2"/>
        <v>-559.56</v>
      </c>
    </row>
    <row r="12" spans="1:13" ht="18" customHeight="1" hidden="1">
      <c r="A12" s="6" t="s">
        <v>81</v>
      </c>
      <c r="B12" s="3" t="s">
        <v>82</v>
      </c>
      <c r="C12" s="4">
        <v>18</v>
      </c>
      <c r="D12" s="19">
        <v>0.4</v>
      </c>
      <c r="E12" s="14">
        <v>8.6</v>
      </c>
      <c r="F12" s="14">
        <v>0.4</v>
      </c>
      <c r="G12" s="18">
        <f t="shared" si="3"/>
        <v>8.600000000000001</v>
      </c>
      <c r="H12" s="22">
        <f t="shared" si="0"/>
        <v>9</v>
      </c>
      <c r="I12" s="4">
        <v>0.2</v>
      </c>
      <c r="J12" s="27">
        <f>SUM(I12/C12*100)</f>
        <v>1.1111111111111112</v>
      </c>
      <c r="K12" s="13">
        <f>SUM(I12/H12*100)</f>
        <v>2.2222222222222223</v>
      </c>
      <c r="L12" s="16">
        <f t="shared" si="1"/>
        <v>6.03</v>
      </c>
      <c r="M12" s="38">
        <f t="shared" si="2"/>
        <v>-5.83</v>
      </c>
    </row>
    <row r="13" spans="1:13" s="10" customFormat="1" ht="30.75" customHeight="1">
      <c r="A13" s="7" t="s">
        <v>83</v>
      </c>
      <c r="B13" s="8" t="s">
        <v>84</v>
      </c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18">
        <f t="shared" si="3"/>
        <v>0</v>
      </c>
      <c r="H13" s="22">
        <f t="shared" si="0"/>
        <v>0</v>
      </c>
      <c r="I13" s="9">
        <f>SUM(I14:I16)</f>
        <v>0.02</v>
      </c>
      <c r="J13" s="27"/>
      <c r="K13" s="13"/>
      <c r="L13" s="16">
        <f t="shared" si="1"/>
        <v>0</v>
      </c>
      <c r="M13" s="38">
        <f t="shared" si="2"/>
        <v>0.02</v>
      </c>
    </row>
    <row r="14" spans="1:13" ht="18" customHeight="1" hidden="1">
      <c r="A14" s="6" t="s">
        <v>85</v>
      </c>
      <c r="B14" s="3" t="s">
        <v>86</v>
      </c>
      <c r="C14" s="4"/>
      <c r="D14" s="13"/>
      <c r="E14" s="14"/>
      <c r="F14" s="14"/>
      <c r="G14" s="18">
        <f t="shared" si="3"/>
        <v>0</v>
      </c>
      <c r="H14" s="22">
        <f t="shared" si="0"/>
        <v>0</v>
      </c>
      <c r="I14" s="4">
        <v>0.02</v>
      </c>
      <c r="J14" s="27"/>
      <c r="K14" s="13"/>
      <c r="L14" s="16">
        <f t="shared" si="1"/>
        <v>0</v>
      </c>
      <c r="M14" s="38">
        <f t="shared" si="2"/>
        <v>0.02</v>
      </c>
    </row>
    <row r="15" spans="1:13" ht="17.25" customHeight="1" hidden="1">
      <c r="A15" s="6" t="s">
        <v>87</v>
      </c>
      <c r="B15" s="3" t="s">
        <v>88</v>
      </c>
      <c r="C15" s="4"/>
      <c r="D15" s="19"/>
      <c r="E15" s="14"/>
      <c r="F15" s="14"/>
      <c r="G15" s="18">
        <f t="shared" si="3"/>
        <v>0</v>
      </c>
      <c r="H15" s="22">
        <f t="shared" si="0"/>
        <v>0</v>
      </c>
      <c r="I15" s="4"/>
      <c r="J15" s="27"/>
      <c r="K15" s="13"/>
      <c r="L15" s="16">
        <f t="shared" si="1"/>
        <v>0</v>
      </c>
      <c r="M15" s="38">
        <f t="shared" si="2"/>
        <v>0</v>
      </c>
    </row>
    <row r="16" spans="1:13" ht="17.25" customHeight="1" hidden="1">
      <c r="A16" s="6" t="s">
        <v>89</v>
      </c>
      <c r="B16" s="3" t="s">
        <v>90</v>
      </c>
      <c r="C16" s="4"/>
      <c r="D16" s="19"/>
      <c r="E16" s="14"/>
      <c r="F16" s="14"/>
      <c r="G16" s="18">
        <f t="shared" si="3"/>
        <v>0</v>
      </c>
      <c r="H16" s="22">
        <f t="shared" si="0"/>
        <v>0</v>
      </c>
      <c r="I16" s="4"/>
      <c r="J16" s="27"/>
      <c r="K16" s="13"/>
      <c r="L16" s="16">
        <f t="shared" si="1"/>
        <v>0</v>
      </c>
      <c r="M16" s="38">
        <f t="shared" si="2"/>
        <v>0</v>
      </c>
    </row>
    <row r="17" spans="1:13" s="10" customFormat="1" ht="24.75" customHeight="1">
      <c r="A17" s="7" t="s">
        <v>91</v>
      </c>
      <c r="B17" s="8" t="s">
        <v>92</v>
      </c>
      <c r="C17" s="9">
        <f>SUM(C18:C20)</f>
        <v>1967</v>
      </c>
      <c r="D17" s="9">
        <f>SUM(D18:D20)</f>
        <v>371</v>
      </c>
      <c r="E17" s="9">
        <f>SUM(E18:E20)</f>
        <v>499</v>
      </c>
      <c r="F17" s="9">
        <f>SUM(F18:F20)</f>
        <v>518.8</v>
      </c>
      <c r="G17" s="18">
        <f t="shared" si="3"/>
        <v>578.2</v>
      </c>
      <c r="H17" s="22">
        <f t="shared" si="0"/>
        <v>870</v>
      </c>
      <c r="I17" s="9">
        <f>SUM(I18:I20)</f>
        <v>554.3</v>
      </c>
      <c r="J17" s="27">
        <f>SUM(I17/C17*100)</f>
        <v>28.179969496695474</v>
      </c>
      <c r="K17" s="13">
        <f>SUM(I17/H17*100)</f>
        <v>63.712643678160916</v>
      </c>
      <c r="L17" s="16">
        <f t="shared" si="1"/>
        <v>582.9000000000001</v>
      </c>
      <c r="M17" s="38">
        <f t="shared" si="2"/>
        <v>-28.600000000000136</v>
      </c>
    </row>
    <row r="18" spans="1:13" ht="64.5" customHeight="1" hidden="1">
      <c r="A18" s="6" t="s">
        <v>93</v>
      </c>
      <c r="B18" s="3" t="s">
        <v>94</v>
      </c>
      <c r="C18" s="4">
        <v>514</v>
      </c>
      <c r="D18" s="19">
        <v>137</v>
      </c>
      <c r="E18" s="21">
        <v>128.5</v>
      </c>
      <c r="F18" s="21">
        <v>128.5</v>
      </c>
      <c r="G18" s="18">
        <f t="shared" si="3"/>
        <v>120</v>
      </c>
      <c r="H18" s="22">
        <f t="shared" si="0"/>
        <v>265.5</v>
      </c>
      <c r="I18" s="4">
        <v>224.2</v>
      </c>
      <c r="J18" s="27">
        <f>SUM(I18/C18*100)</f>
        <v>43.61867704280156</v>
      </c>
      <c r="K18" s="13">
        <f>SUM(I18/H18*100)</f>
        <v>84.44444444444444</v>
      </c>
      <c r="L18" s="16">
        <f t="shared" si="1"/>
        <v>177.88500000000002</v>
      </c>
      <c r="M18" s="38">
        <f t="shared" si="2"/>
        <v>46.31499999999997</v>
      </c>
    </row>
    <row r="19" spans="1:13" ht="77.25" customHeight="1" hidden="1">
      <c r="A19" s="6" t="s">
        <v>95</v>
      </c>
      <c r="B19" s="3" t="s">
        <v>96</v>
      </c>
      <c r="C19" s="4">
        <v>1451</v>
      </c>
      <c r="D19" s="19">
        <v>234</v>
      </c>
      <c r="E19" s="21">
        <v>368.5</v>
      </c>
      <c r="F19" s="21">
        <v>390.3</v>
      </c>
      <c r="G19" s="18">
        <f t="shared" si="3"/>
        <v>458.2</v>
      </c>
      <c r="H19" s="22">
        <f t="shared" si="0"/>
        <v>602.5</v>
      </c>
      <c r="I19" s="4">
        <v>330.1</v>
      </c>
      <c r="J19" s="27">
        <f>SUM(I19/C19*100)</f>
        <v>22.749827705031013</v>
      </c>
      <c r="K19" s="13">
        <f>SUM(I19/H19*100)</f>
        <v>54.78838174273859</v>
      </c>
      <c r="L19" s="16">
        <f t="shared" si="1"/>
        <v>403.675</v>
      </c>
      <c r="M19" s="38">
        <f t="shared" si="2"/>
        <v>-73.57499999999999</v>
      </c>
    </row>
    <row r="20" spans="1:13" ht="29.25" customHeight="1" hidden="1">
      <c r="A20" s="6" t="s">
        <v>97</v>
      </c>
      <c r="B20" s="3" t="s">
        <v>99</v>
      </c>
      <c r="C20" s="4">
        <v>2</v>
      </c>
      <c r="D20" s="13"/>
      <c r="E20" s="14">
        <v>2</v>
      </c>
      <c r="F20" s="14"/>
      <c r="G20" s="18">
        <f t="shared" si="3"/>
        <v>0</v>
      </c>
      <c r="H20" s="22">
        <f t="shared" si="0"/>
        <v>2</v>
      </c>
      <c r="I20" s="4"/>
      <c r="J20" s="27">
        <f>SUM(I20/C20*100)</f>
        <v>0</v>
      </c>
      <c r="K20" s="13">
        <f>SUM(I20/H20*100)</f>
        <v>0</v>
      </c>
      <c r="L20" s="16">
        <f t="shared" si="1"/>
        <v>1.34</v>
      </c>
      <c r="M20" s="38">
        <f t="shared" si="2"/>
        <v>-1.34</v>
      </c>
    </row>
    <row r="21" spans="1:13" s="10" customFormat="1" ht="42" customHeight="1">
      <c r="A21" s="7" t="s">
        <v>100</v>
      </c>
      <c r="B21" s="8" t="s">
        <v>101</v>
      </c>
      <c r="C21" s="9">
        <f>SUM(C22,C23,C25)</f>
        <v>30</v>
      </c>
      <c r="D21" s="18">
        <f>SUM(D22,D23,D25)</f>
        <v>7</v>
      </c>
      <c r="E21" s="18">
        <f>SUM(E22,E23,E25)</f>
        <v>7</v>
      </c>
      <c r="F21" s="18">
        <f>SUM(F22,F23,F25)</f>
        <v>7</v>
      </c>
      <c r="G21" s="18">
        <f t="shared" si="3"/>
        <v>9</v>
      </c>
      <c r="H21" s="22">
        <f t="shared" si="0"/>
        <v>14</v>
      </c>
      <c r="I21" s="9">
        <f>SUM(I22,I23,I25)</f>
        <v>0.4</v>
      </c>
      <c r="J21" s="27">
        <f>SUM(I21/C21*100)</f>
        <v>1.3333333333333335</v>
      </c>
      <c r="K21" s="13">
        <f>SUM(I21/H21*100)</f>
        <v>2.857142857142857</v>
      </c>
      <c r="L21" s="16">
        <f t="shared" si="1"/>
        <v>9.38</v>
      </c>
      <c r="M21" s="38">
        <f t="shared" si="2"/>
        <v>-8.98</v>
      </c>
    </row>
    <row r="22" spans="1:13" ht="0.75" customHeight="1">
      <c r="A22" s="6" t="s">
        <v>102</v>
      </c>
      <c r="B22" s="3" t="s">
        <v>103</v>
      </c>
      <c r="C22" s="4"/>
      <c r="D22" s="19"/>
      <c r="E22" s="21"/>
      <c r="F22" s="21"/>
      <c r="G22" s="18">
        <f t="shared" si="3"/>
        <v>0</v>
      </c>
      <c r="H22" s="22">
        <f t="shared" si="0"/>
        <v>0</v>
      </c>
      <c r="I22" s="4">
        <v>0.4</v>
      </c>
      <c r="J22" s="27"/>
      <c r="K22" s="13"/>
      <c r="L22" s="16">
        <f t="shared" si="1"/>
        <v>0</v>
      </c>
      <c r="M22" s="38">
        <f t="shared" si="2"/>
        <v>0.4</v>
      </c>
    </row>
    <row r="23" spans="1:13" ht="27" customHeight="1" hidden="1">
      <c r="A23" s="6" t="s">
        <v>104</v>
      </c>
      <c r="B23" s="3" t="s">
        <v>105</v>
      </c>
      <c r="C23" s="4">
        <f>SUM(C24)</f>
        <v>20</v>
      </c>
      <c r="D23" s="18">
        <f>SUM(D24)</f>
        <v>5</v>
      </c>
      <c r="E23" s="18">
        <f>SUM(E24)</f>
        <v>5</v>
      </c>
      <c r="F23" s="18">
        <f>SUM(F24)</f>
        <v>5</v>
      </c>
      <c r="G23" s="18">
        <f t="shared" si="3"/>
        <v>5</v>
      </c>
      <c r="H23" s="22">
        <f t="shared" si="0"/>
        <v>10</v>
      </c>
      <c r="I23" s="4">
        <f>SUM(I24)</f>
        <v>0</v>
      </c>
      <c r="J23" s="27">
        <f aca="true" t="shared" si="4" ref="J23:J28">SUM(I23/C23*100)</f>
        <v>0</v>
      </c>
      <c r="K23" s="13">
        <f aca="true" t="shared" si="5" ref="K23:K28">SUM(I23/H23*100)</f>
        <v>0</v>
      </c>
      <c r="L23" s="16">
        <f t="shared" si="1"/>
        <v>6.7</v>
      </c>
      <c r="M23" s="38">
        <f t="shared" si="2"/>
        <v>-6.7</v>
      </c>
    </row>
    <row r="24" spans="1:13" ht="39" customHeight="1" hidden="1">
      <c r="A24" s="6" t="s">
        <v>106</v>
      </c>
      <c r="B24" s="3" t="s">
        <v>107</v>
      </c>
      <c r="C24" s="4">
        <v>20</v>
      </c>
      <c r="D24" s="19">
        <v>5</v>
      </c>
      <c r="E24" s="21">
        <v>5</v>
      </c>
      <c r="F24" s="21">
        <v>5</v>
      </c>
      <c r="G24" s="18">
        <f t="shared" si="3"/>
        <v>5</v>
      </c>
      <c r="H24" s="22">
        <f t="shared" si="0"/>
        <v>10</v>
      </c>
      <c r="I24" s="4"/>
      <c r="J24" s="27">
        <f t="shared" si="4"/>
        <v>0</v>
      </c>
      <c r="K24" s="13">
        <f t="shared" si="5"/>
        <v>0</v>
      </c>
      <c r="L24" s="16">
        <f t="shared" si="1"/>
        <v>6.7</v>
      </c>
      <c r="M24" s="38">
        <f t="shared" si="2"/>
        <v>-6.7</v>
      </c>
    </row>
    <row r="25" spans="1:13" ht="36.75" customHeight="1" hidden="1">
      <c r="A25" s="6" t="s">
        <v>108</v>
      </c>
      <c r="B25" s="3" t="s">
        <v>109</v>
      </c>
      <c r="C25" s="4">
        <f>SUM(C26:C27)</f>
        <v>10</v>
      </c>
      <c r="D25" s="18">
        <f>SUM(D26:D27)</f>
        <v>2</v>
      </c>
      <c r="E25" s="18">
        <f>SUM(E26:E27)</f>
        <v>2</v>
      </c>
      <c r="F25" s="18">
        <f>SUM(F26:F27)</f>
        <v>2</v>
      </c>
      <c r="G25" s="18">
        <f t="shared" si="3"/>
        <v>4</v>
      </c>
      <c r="H25" s="22">
        <f t="shared" si="0"/>
        <v>4</v>
      </c>
      <c r="I25" s="4">
        <f>SUM(I26:I27)</f>
        <v>0</v>
      </c>
      <c r="J25" s="27">
        <f t="shared" si="4"/>
        <v>0</v>
      </c>
      <c r="K25" s="13">
        <f t="shared" si="5"/>
        <v>0</v>
      </c>
      <c r="L25" s="16">
        <f t="shared" si="1"/>
        <v>2.68</v>
      </c>
      <c r="M25" s="38">
        <f t="shared" si="2"/>
        <v>-2.68</v>
      </c>
    </row>
    <row r="26" spans="1:13" ht="29.25" customHeight="1" hidden="1">
      <c r="A26" s="6" t="s">
        <v>110</v>
      </c>
      <c r="B26" s="3" t="s">
        <v>154</v>
      </c>
      <c r="C26" s="4">
        <v>5</v>
      </c>
      <c r="D26" s="19">
        <v>1</v>
      </c>
      <c r="E26" s="21">
        <v>1</v>
      </c>
      <c r="F26" s="21">
        <v>1</v>
      </c>
      <c r="G26" s="18">
        <f t="shared" si="3"/>
        <v>2</v>
      </c>
      <c r="H26" s="22">
        <f t="shared" si="0"/>
        <v>2</v>
      </c>
      <c r="I26" s="4"/>
      <c r="J26" s="27">
        <f t="shared" si="4"/>
        <v>0</v>
      </c>
      <c r="K26" s="13">
        <f t="shared" si="5"/>
        <v>0</v>
      </c>
      <c r="L26" s="16">
        <f t="shared" si="1"/>
        <v>1.34</v>
      </c>
      <c r="M26" s="38">
        <f t="shared" si="2"/>
        <v>-1.34</v>
      </c>
    </row>
    <row r="27" spans="1:13" ht="32.25" customHeight="1" hidden="1">
      <c r="A27" s="6" t="s">
        <v>111</v>
      </c>
      <c r="B27" s="3" t="s">
        <v>112</v>
      </c>
      <c r="C27" s="4">
        <v>5</v>
      </c>
      <c r="D27" s="19">
        <v>1</v>
      </c>
      <c r="E27" s="21">
        <v>1</v>
      </c>
      <c r="F27" s="21">
        <v>1</v>
      </c>
      <c r="G27" s="18">
        <f t="shared" si="3"/>
        <v>2</v>
      </c>
      <c r="H27" s="22">
        <f t="shared" si="0"/>
        <v>2</v>
      </c>
      <c r="I27" s="4"/>
      <c r="J27" s="27">
        <f t="shared" si="4"/>
        <v>0</v>
      </c>
      <c r="K27" s="13">
        <f t="shared" si="5"/>
        <v>0</v>
      </c>
      <c r="L27" s="16">
        <f t="shared" si="1"/>
        <v>1.34</v>
      </c>
      <c r="M27" s="38">
        <f t="shared" si="2"/>
        <v>-1.34</v>
      </c>
    </row>
    <row r="28" spans="1:13" s="10" customFormat="1" ht="36">
      <c r="A28" s="7" t="s">
        <v>113</v>
      </c>
      <c r="B28" s="8" t="s">
        <v>114</v>
      </c>
      <c r="C28" s="13">
        <f>SUM(C29,C31,C35,C37)</f>
        <v>15149</v>
      </c>
      <c r="D28" s="13">
        <f>SUM(D29,D31,D35,D37)</f>
        <v>3667</v>
      </c>
      <c r="E28" s="13">
        <f>SUM(E29,E31,E35,E37)</f>
        <v>3668</v>
      </c>
      <c r="F28" s="13">
        <f>SUM(F29,F31,F35,F37)</f>
        <v>3668</v>
      </c>
      <c r="G28" s="18">
        <f t="shared" si="3"/>
        <v>4146</v>
      </c>
      <c r="H28" s="22">
        <f t="shared" si="0"/>
        <v>7335</v>
      </c>
      <c r="I28" s="13">
        <f>SUM(I29,I31,I35,I37)</f>
        <v>2958.8</v>
      </c>
      <c r="J28" s="27">
        <f t="shared" si="4"/>
        <v>19.531322199485114</v>
      </c>
      <c r="K28" s="13">
        <f t="shared" si="5"/>
        <v>40.338104976141786</v>
      </c>
      <c r="L28" s="16">
        <f t="shared" si="1"/>
        <v>4914.450000000001</v>
      </c>
      <c r="M28" s="38">
        <f t="shared" si="2"/>
        <v>-1955.6500000000005</v>
      </c>
    </row>
    <row r="29" spans="1:13" ht="43.5" customHeight="1" hidden="1">
      <c r="A29" s="6" t="s">
        <v>115</v>
      </c>
      <c r="B29" s="3" t="s">
        <v>116</v>
      </c>
      <c r="C29" s="4">
        <f>SUM(C30)</f>
        <v>0</v>
      </c>
      <c r="D29" s="4">
        <f>SUM(D30)</f>
        <v>0</v>
      </c>
      <c r="E29" s="4">
        <f>SUM(E30)</f>
        <v>0</v>
      </c>
      <c r="F29" s="4">
        <f>SUM(F30)</f>
        <v>0</v>
      </c>
      <c r="G29" s="18">
        <f t="shared" si="3"/>
        <v>0</v>
      </c>
      <c r="H29" s="22">
        <f t="shared" si="0"/>
        <v>0</v>
      </c>
      <c r="I29" s="4">
        <f>SUM(I30)</f>
        <v>0</v>
      </c>
      <c r="J29" s="27"/>
      <c r="K29" s="13"/>
      <c r="L29" s="16">
        <f t="shared" si="1"/>
        <v>0</v>
      </c>
      <c r="M29" s="38">
        <f t="shared" si="2"/>
        <v>0</v>
      </c>
    </row>
    <row r="30" spans="1:13" ht="41.25" customHeight="1" hidden="1">
      <c r="A30" s="6" t="s">
        <v>117</v>
      </c>
      <c r="B30" s="3" t="s">
        <v>118</v>
      </c>
      <c r="C30" s="4"/>
      <c r="D30" s="13"/>
      <c r="E30" s="14"/>
      <c r="F30" s="14"/>
      <c r="G30" s="18">
        <f t="shared" si="3"/>
        <v>0</v>
      </c>
      <c r="H30" s="22">
        <f t="shared" si="0"/>
        <v>0</v>
      </c>
      <c r="I30" s="4"/>
      <c r="J30" s="27"/>
      <c r="K30" s="13"/>
      <c r="L30" s="16">
        <f t="shared" si="1"/>
        <v>0</v>
      </c>
      <c r="M30" s="38">
        <f t="shared" si="2"/>
        <v>0</v>
      </c>
    </row>
    <row r="31" spans="1:13" ht="35.25" customHeight="1" hidden="1">
      <c r="A31" s="6" t="s">
        <v>119</v>
      </c>
      <c r="B31" s="3" t="s">
        <v>120</v>
      </c>
      <c r="C31" s="4">
        <f>SUM(C32:C33)</f>
        <v>8671</v>
      </c>
      <c r="D31" s="4">
        <f>SUM(D32:D33)</f>
        <v>2167</v>
      </c>
      <c r="E31" s="4">
        <f>SUM(E32:E33)</f>
        <v>2168</v>
      </c>
      <c r="F31" s="4">
        <f>SUM(F32:F33)</f>
        <v>2168</v>
      </c>
      <c r="G31" s="18">
        <f t="shared" si="3"/>
        <v>2168</v>
      </c>
      <c r="H31" s="22">
        <f t="shared" si="0"/>
        <v>4335</v>
      </c>
      <c r="I31" s="4">
        <f>SUM(I32:I33)</f>
        <v>2336.2</v>
      </c>
      <c r="J31" s="27">
        <f aca="true" t="shared" si="6" ref="J31:J48">SUM(I31/C31*100)</f>
        <v>26.942682504901395</v>
      </c>
      <c r="K31" s="13">
        <f>SUM(I31/H31*100)</f>
        <v>53.89158016147635</v>
      </c>
      <c r="L31" s="16">
        <f t="shared" si="1"/>
        <v>2904.4500000000003</v>
      </c>
      <c r="M31" s="38">
        <f t="shared" si="2"/>
        <v>-568.2500000000005</v>
      </c>
    </row>
    <row r="32" spans="1:13" ht="66.75" customHeight="1" hidden="1">
      <c r="A32" s="6" t="s">
        <v>121</v>
      </c>
      <c r="B32" s="3" t="s">
        <v>122</v>
      </c>
      <c r="C32" s="4">
        <v>3059</v>
      </c>
      <c r="D32" s="19">
        <v>764</v>
      </c>
      <c r="E32" s="21">
        <v>765</v>
      </c>
      <c r="F32" s="21">
        <v>765</v>
      </c>
      <c r="G32" s="18">
        <f t="shared" si="3"/>
        <v>765</v>
      </c>
      <c r="H32" s="22">
        <f t="shared" si="0"/>
        <v>1529</v>
      </c>
      <c r="I32" s="4">
        <v>1176.1</v>
      </c>
      <c r="J32" s="27">
        <f t="shared" si="6"/>
        <v>38.4472049689441</v>
      </c>
      <c r="K32" s="13">
        <f>SUM(I32/H32*100)</f>
        <v>76.91955526487901</v>
      </c>
      <c r="L32" s="16">
        <f t="shared" si="1"/>
        <v>1024.43</v>
      </c>
      <c r="M32" s="38">
        <f t="shared" si="2"/>
        <v>151.66999999999985</v>
      </c>
    </row>
    <row r="33" spans="1:13" ht="78.75" customHeight="1" hidden="1">
      <c r="A33" s="6" t="s">
        <v>123</v>
      </c>
      <c r="B33" s="3" t="s">
        <v>268</v>
      </c>
      <c r="C33" s="9">
        <f>SUM(C34)</f>
        <v>5612</v>
      </c>
      <c r="D33" s="9">
        <f>SUM(D34)</f>
        <v>1403</v>
      </c>
      <c r="E33" s="9">
        <f>SUM(E34)</f>
        <v>1403</v>
      </c>
      <c r="F33" s="9">
        <f>SUM(F34)</f>
        <v>1403</v>
      </c>
      <c r="G33" s="18">
        <f t="shared" si="3"/>
        <v>1403</v>
      </c>
      <c r="H33" s="22">
        <f t="shared" si="0"/>
        <v>2806</v>
      </c>
      <c r="I33" s="9">
        <f>SUM(I34)</f>
        <v>1160.1</v>
      </c>
      <c r="J33" s="27">
        <f t="shared" si="6"/>
        <v>20.671774768353526</v>
      </c>
      <c r="K33" s="13">
        <f>SUM(I33/H33*100)</f>
        <v>41.34354953670705</v>
      </c>
      <c r="L33" s="16">
        <f t="shared" si="1"/>
        <v>1880.0200000000002</v>
      </c>
      <c r="M33" s="38">
        <f t="shared" si="2"/>
        <v>-719.9200000000003</v>
      </c>
    </row>
    <row r="34" spans="1:13" ht="69" customHeight="1" hidden="1">
      <c r="A34" s="6" t="s">
        <v>124</v>
      </c>
      <c r="B34" s="3" t="s">
        <v>125</v>
      </c>
      <c r="C34" s="4">
        <v>5612</v>
      </c>
      <c r="D34" s="19">
        <v>1403</v>
      </c>
      <c r="E34" s="14">
        <v>1403</v>
      </c>
      <c r="F34" s="14">
        <v>1403</v>
      </c>
      <c r="G34" s="18">
        <f t="shared" si="3"/>
        <v>1403</v>
      </c>
      <c r="H34" s="22">
        <f t="shared" si="0"/>
        <v>2806</v>
      </c>
      <c r="I34" s="4">
        <v>1160.1</v>
      </c>
      <c r="J34" s="27">
        <f t="shared" si="6"/>
        <v>20.671774768353526</v>
      </c>
      <c r="K34" s="13">
        <f>SUM(I34/H34*100)</f>
        <v>41.34354953670705</v>
      </c>
      <c r="L34" s="16">
        <f t="shared" si="1"/>
        <v>1880.0200000000002</v>
      </c>
      <c r="M34" s="38">
        <f t="shared" si="2"/>
        <v>-719.9200000000003</v>
      </c>
    </row>
    <row r="35" spans="1:13" ht="27.75" customHeight="1" hidden="1">
      <c r="A35" s="6" t="s">
        <v>126</v>
      </c>
      <c r="B35" s="3" t="s">
        <v>127</v>
      </c>
      <c r="C35" s="4">
        <f>SUM(C36)</f>
        <v>478</v>
      </c>
      <c r="D35" s="4"/>
      <c r="E35" s="4"/>
      <c r="F35" s="4"/>
      <c r="G35" s="18">
        <f t="shared" si="3"/>
        <v>478</v>
      </c>
      <c r="H35" s="22">
        <f t="shared" si="0"/>
        <v>0</v>
      </c>
      <c r="I35" s="4">
        <f>SUM(I36)</f>
        <v>25.3</v>
      </c>
      <c r="J35" s="27">
        <f t="shared" si="6"/>
        <v>5.292887029288703</v>
      </c>
      <c r="K35" s="13"/>
      <c r="L35" s="16">
        <f t="shared" si="1"/>
        <v>0</v>
      </c>
      <c r="M35" s="38">
        <f t="shared" si="2"/>
        <v>25.3</v>
      </c>
    </row>
    <row r="36" spans="1:13" ht="51.75" customHeight="1" hidden="1">
      <c r="A36" s="6" t="s">
        <v>128</v>
      </c>
      <c r="B36" s="3" t="s">
        <v>129</v>
      </c>
      <c r="C36" s="4">
        <v>478</v>
      </c>
      <c r="D36" s="19">
        <v>25.3</v>
      </c>
      <c r="E36" s="14">
        <v>25.3</v>
      </c>
      <c r="F36" s="14">
        <v>213</v>
      </c>
      <c r="G36" s="18">
        <f t="shared" si="3"/>
        <v>214.39999999999998</v>
      </c>
      <c r="H36" s="22">
        <f t="shared" si="0"/>
        <v>50.6</v>
      </c>
      <c r="I36" s="4">
        <v>25.3</v>
      </c>
      <c r="J36" s="27">
        <f t="shared" si="6"/>
        <v>5.292887029288703</v>
      </c>
      <c r="K36" s="13">
        <f aca="true" t="shared" si="7" ref="K36:K48">SUM(I36/H36*100)</f>
        <v>50</v>
      </c>
      <c r="L36" s="16">
        <f t="shared" si="1"/>
        <v>33.902</v>
      </c>
      <c r="M36" s="38">
        <f t="shared" si="2"/>
        <v>-8.602</v>
      </c>
    </row>
    <row r="37" spans="1:13" ht="37.5" customHeight="1" hidden="1">
      <c r="A37" s="6" t="s">
        <v>130</v>
      </c>
      <c r="B37" s="3" t="s">
        <v>131</v>
      </c>
      <c r="C37" s="15">
        <f>SUM(C38)</f>
        <v>6000</v>
      </c>
      <c r="D37" s="15">
        <f>SUM(D38)</f>
        <v>1500</v>
      </c>
      <c r="E37" s="15">
        <f>SUM(E38)</f>
        <v>1500</v>
      </c>
      <c r="F37" s="15">
        <f>SUM(F38)</f>
        <v>1500</v>
      </c>
      <c r="G37" s="15">
        <f>SUM(G38)</f>
        <v>1500</v>
      </c>
      <c r="H37" s="22">
        <f aca="true" t="shared" si="8" ref="H37:H48">SUM(D37+E37)</f>
        <v>3000</v>
      </c>
      <c r="I37" s="15">
        <f>SUM(I38)</f>
        <v>597.3</v>
      </c>
      <c r="J37" s="27">
        <f t="shared" si="6"/>
        <v>9.954999999999998</v>
      </c>
      <c r="K37" s="13">
        <f t="shared" si="7"/>
        <v>19.909999999999997</v>
      </c>
      <c r="L37" s="16">
        <f t="shared" si="1"/>
        <v>2010.0000000000002</v>
      </c>
      <c r="M37" s="38">
        <f t="shared" si="2"/>
        <v>-1412.7000000000003</v>
      </c>
    </row>
    <row r="38" spans="1:13" ht="41.25" customHeight="1" hidden="1">
      <c r="A38" s="6" t="s">
        <v>132</v>
      </c>
      <c r="B38" s="3" t="s">
        <v>133</v>
      </c>
      <c r="C38" s="4">
        <v>6000</v>
      </c>
      <c r="D38" s="19">
        <v>1500</v>
      </c>
      <c r="E38" s="14">
        <v>1500</v>
      </c>
      <c r="F38" s="14">
        <v>1500</v>
      </c>
      <c r="G38" s="18">
        <f>SUM(C38-D38-E38-F38)</f>
        <v>1500</v>
      </c>
      <c r="H38" s="22">
        <f t="shared" si="8"/>
        <v>3000</v>
      </c>
      <c r="I38" s="4">
        <v>597.3</v>
      </c>
      <c r="J38" s="27">
        <f t="shared" si="6"/>
        <v>9.954999999999998</v>
      </c>
      <c r="K38" s="13">
        <f t="shared" si="7"/>
        <v>19.909999999999997</v>
      </c>
      <c r="L38" s="16">
        <f t="shared" si="1"/>
        <v>2010.0000000000002</v>
      </c>
      <c r="M38" s="38">
        <f t="shared" si="2"/>
        <v>-1412.7000000000003</v>
      </c>
    </row>
    <row r="39" spans="1:13" s="10" customFormat="1" ht="32.25" customHeight="1">
      <c r="A39" s="7" t="s">
        <v>134</v>
      </c>
      <c r="B39" s="8" t="s">
        <v>135</v>
      </c>
      <c r="C39" s="9">
        <f>SUM(C40)</f>
        <v>1250.4</v>
      </c>
      <c r="D39" s="9">
        <f>SUM(D40)</f>
        <v>63</v>
      </c>
      <c r="E39" s="9">
        <f>SUM(E40)</f>
        <v>185</v>
      </c>
      <c r="F39" s="9">
        <f>SUM(F40)</f>
        <v>133</v>
      </c>
      <c r="G39" s="18">
        <f>SUM(C39-D39-E39-F39)</f>
        <v>869.4000000000001</v>
      </c>
      <c r="H39" s="22">
        <f t="shared" si="8"/>
        <v>248</v>
      </c>
      <c r="I39" s="9">
        <f>SUM(I40)</f>
        <v>126.3</v>
      </c>
      <c r="J39" s="27">
        <f t="shared" si="6"/>
        <v>10.100767754318616</v>
      </c>
      <c r="K39" s="13">
        <f t="shared" si="7"/>
        <v>50.92741935483871</v>
      </c>
      <c r="L39" s="16">
        <f t="shared" si="1"/>
        <v>166.16</v>
      </c>
      <c r="M39" s="38">
        <f t="shared" si="2"/>
        <v>-39.86</v>
      </c>
    </row>
    <row r="40" spans="1:13" ht="40.5" customHeight="1" hidden="1">
      <c r="A40" s="6" t="s">
        <v>136</v>
      </c>
      <c r="B40" s="3" t="s">
        <v>137</v>
      </c>
      <c r="C40" s="12">
        <v>1250.4</v>
      </c>
      <c r="D40" s="19">
        <v>63</v>
      </c>
      <c r="E40" s="21">
        <v>185</v>
      </c>
      <c r="F40" s="21">
        <v>133</v>
      </c>
      <c r="G40" s="18">
        <f>SUM(C40-D40-E40-F40)</f>
        <v>869.4000000000001</v>
      </c>
      <c r="H40" s="22">
        <f t="shared" si="8"/>
        <v>248</v>
      </c>
      <c r="I40" s="4">
        <v>126.3</v>
      </c>
      <c r="J40" s="27">
        <f t="shared" si="6"/>
        <v>10.100767754318616</v>
      </c>
      <c r="K40" s="13">
        <f t="shared" si="7"/>
        <v>50.92741935483871</v>
      </c>
      <c r="L40" s="16">
        <f t="shared" si="1"/>
        <v>166.16</v>
      </c>
      <c r="M40" s="38">
        <f t="shared" si="2"/>
        <v>-39.86</v>
      </c>
    </row>
    <row r="41" spans="1:13" s="10" customFormat="1" ht="39.75" customHeight="1">
      <c r="A41" s="7" t="s">
        <v>138</v>
      </c>
      <c r="B41" s="8" t="s">
        <v>139</v>
      </c>
      <c r="C41" s="9">
        <f>SUM(C42:C43)</f>
        <v>27444</v>
      </c>
      <c r="D41" s="9">
        <f>SUM(D42:D43)</f>
        <v>3758.7</v>
      </c>
      <c r="E41" s="9">
        <f>SUM(E42:E43)</f>
        <v>9963.3</v>
      </c>
      <c r="F41" s="9">
        <f>SUM(F42:F43)</f>
        <v>6861</v>
      </c>
      <c r="G41" s="18">
        <f>SUM(C41-D41-E41-F41)</f>
        <v>6861</v>
      </c>
      <c r="H41" s="22">
        <f t="shared" si="8"/>
        <v>13722</v>
      </c>
      <c r="I41" s="9">
        <f>SUM(I42:I43)</f>
        <v>5560.700000000001</v>
      </c>
      <c r="J41" s="27">
        <f t="shared" si="6"/>
        <v>20.26198804838945</v>
      </c>
      <c r="K41" s="13">
        <f t="shared" si="7"/>
        <v>40.5239760967789</v>
      </c>
      <c r="L41" s="16">
        <f t="shared" si="1"/>
        <v>9193.74</v>
      </c>
      <c r="M41" s="38">
        <f t="shared" si="2"/>
        <v>-3633.039999999999</v>
      </c>
    </row>
    <row r="42" spans="1:13" ht="1.5" customHeight="1" hidden="1">
      <c r="A42" s="6" t="s">
        <v>141</v>
      </c>
      <c r="B42" s="3" t="s">
        <v>140</v>
      </c>
      <c r="C42" s="4">
        <v>5880</v>
      </c>
      <c r="D42" s="19">
        <v>1114.7</v>
      </c>
      <c r="E42" s="21">
        <v>1825.3</v>
      </c>
      <c r="F42" s="21">
        <v>1470</v>
      </c>
      <c r="G42" s="18">
        <f>SUM(C42-D42-E42-F42)</f>
        <v>1470</v>
      </c>
      <c r="H42" s="22">
        <f t="shared" si="8"/>
        <v>2940</v>
      </c>
      <c r="I42" s="4">
        <v>1339.9</v>
      </c>
      <c r="J42" s="27">
        <f t="shared" si="6"/>
        <v>22.787414965986397</v>
      </c>
      <c r="K42" s="13">
        <f t="shared" si="7"/>
        <v>45.57482993197279</v>
      </c>
      <c r="L42" s="16">
        <f t="shared" si="1"/>
        <v>1969.8000000000002</v>
      </c>
      <c r="M42" s="38">
        <f t="shared" si="2"/>
        <v>-629.9000000000001</v>
      </c>
    </row>
    <row r="43" spans="1:13" ht="33.75" customHeight="1" hidden="1">
      <c r="A43" s="6" t="s">
        <v>142</v>
      </c>
      <c r="B43" s="3" t="s">
        <v>156</v>
      </c>
      <c r="C43" s="12">
        <v>21564</v>
      </c>
      <c r="D43" s="19">
        <v>2644</v>
      </c>
      <c r="E43" s="21">
        <v>8138</v>
      </c>
      <c r="F43" s="21">
        <v>5391</v>
      </c>
      <c r="G43" s="18">
        <v>5391</v>
      </c>
      <c r="H43" s="22">
        <f t="shared" si="8"/>
        <v>10782</v>
      </c>
      <c r="I43" s="4">
        <v>4220.8</v>
      </c>
      <c r="J43" s="27">
        <f t="shared" si="6"/>
        <v>19.57336301242812</v>
      </c>
      <c r="K43" s="13">
        <f t="shared" si="7"/>
        <v>39.14672602485624</v>
      </c>
      <c r="L43" s="16">
        <f t="shared" si="1"/>
        <v>7223.9400000000005</v>
      </c>
      <c r="M43" s="38">
        <f t="shared" si="2"/>
        <v>-3003.1400000000003</v>
      </c>
    </row>
    <row r="44" spans="1:13" s="10" customFormat="1" ht="31.5" customHeight="1">
      <c r="A44" s="7" t="s">
        <v>143</v>
      </c>
      <c r="B44" s="8" t="s">
        <v>144</v>
      </c>
      <c r="C44" s="9">
        <f>SUM(C45)</f>
        <v>4084</v>
      </c>
      <c r="D44" s="9">
        <f>SUM(D45)</f>
        <v>1021</v>
      </c>
      <c r="E44" s="9">
        <f>SUM(E45)</f>
        <v>1021</v>
      </c>
      <c r="F44" s="9">
        <f>SUM(F45)</f>
        <v>1021</v>
      </c>
      <c r="G44" s="18">
        <f>SUM(C44-D44-E44-F44)</f>
        <v>1021</v>
      </c>
      <c r="H44" s="22">
        <f t="shared" si="8"/>
        <v>2042</v>
      </c>
      <c r="I44" s="9">
        <f>SUM(I45)</f>
        <v>1199.7</v>
      </c>
      <c r="J44" s="27">
        <f t="shared" si="6"/>
        <v>29.375612144955927</v>
      </c>
      <c r="K44" s="13">
        <f t="shared" si="7"/>
        <v>58.75122428991185</v>
      </c>
      <c r="L44" s="16">
        <f t="shared" si="1"/>
        <v>1368.14</v>
      </c>
      <c r="M44" s="38">
        <f t="shared" si="2"/>
        <v>-168.44000000000005</v>
      </c>
    </row>
    <row r="45" spans="1:13" ht="36" hidden="1">
      <c r="A45" s="6" t="s">
        <v>145</v>
      </c>
      <c r="B45" s="3" t="s">
        <v>146</v>
      </c>
      <c r="C45" s="4">
        <f>SUM(C46:C47)</f>
        <v>4084</v>
      </c>
      <c r="D45" s="4">
        <f>SUM(D46:D47)</f>
        <v>1021</v>
      </c>
      <c r="E45" s="4">
        <f>SUM(E46:E47)</f>
        <v>1021</v>
      </c>
      <c r="F45" s="4">
        <f>SUM(F46:F47)</f>
        <v>1021</v>
      </c>
      <c r="G45" s="18">
        <f>SUM(C45-D45-E45-F45)</f>
        <v>1021</v>
      </c>
      <c r="H45" s="22">
        <f t="shared" si="8"/>
        <v>2042</v>
      </c>
      <c r="I45" s="4">
        <f>SUM(I46:I47)</f>
        <v>1199.7</v>
      </c>
      <c r="J45" s="27">
        <f t="shared" si="6"/>
        <v>29.375612144955927</v>
      </c>
      <c r="K45" s="13">
        <f t="shared" si="7"/>
        <v>58.75122428991185</v>
      </c>
      <c r="L45" s="16">
        <f t="shared" si="1"/>
        <v>1368.14</v>
      </c>
      <c r="M45" s="38">
        <f t="shared" si="2"/>
        <v>-168.44000000000005</v>
      </c>
    </row>
    <row r="46" spans="1:13" ht="39" customHeight="1" hidden="1">
      <c r="A46" s="6" t="s">
        <v>147</v>
      </c>
      <c r="B46" s="3" t="s">
        <v>146</v>
      </c>
      <c r="C46" s="4">
        <v>3500</v>
      </c>
      <c r="D46" s="19">
        <v>875</v>
      </c>
      <c r="E46" s="14">
        <v>875</v>
      </c>
      <c r="F46" s="14">
        <v>875</v>
      </c>
      <c r="G46" s="18">
        <f>SUM(C46-D46-E46-F46)</f>
        <v>875</v>
      </c>
      <c r="H46" s="22">
        <f t="shared" si="8"/>
        <v>1750</v>
      </c>
      <c r="I46" s="4">
        <v>785</v>
      </c>
      <c r="J46" s="27">
        <f t="shared" si="6"/>
        <v>22.428571428571427</v>
      </c>
      <c r="K46" s="13">
        <f t="shared" si="7"/>
        <v>44.857142857142854</v>
      </c>
      <c r="L46" s="16">
        <f t="shared" si="1"/>
        <v>1172.5</v>
      </c>
      <c r="M46" s="38">
        <f t="shared" si="2"/>
        <v>-387.5</v>
      </c>
    </row>
    <row r="47" spans="1:13" ht="60" customHeight="1" hidden="1">
      <c r="A47" s="6" t="s">
        <v>148</v>
      </c>
      <c r="B47" s="3" t="s">
        <v>149</v>
      </c>
      <c r="C47" s="4">
        <v>584</v>
      </c>
      <c r="D47" s="19">
        <v>146</v>
      </c>
      <c r="E47" s="14">
        <v>146</v>
      </c>
      <c r="F47" s="14">
        <v>146</v>
      </c>
      <c r="G47" s="18">
        <f>SUM(C47-D47-E47-F47)</f>
        <v>146</v>
      </c>
      <c r="H47" s="22">
        <f t="shared" si="8"/>
        <v>292</v>
      </c>
      <c r="I47" s="4">
        <v>414.7</v>
      </c>
      <c r="J47" s="27">
        <f t="shared" si="6"/>
        <v>71.01027397260273</v>
      </c>
      <c r="K47" s="13">
        <f t="shared" si="7"/>
        <v>142.02054794520546</v>
      </c>
      <c r="L47" s="16">
        <f t="shared" si="1"/>
        <v>195.64000000000001</v>
      </c>
      <c r="M47" s="38">
        <f t="shared" si="2"/>
        <v>219.05999999999997</v>
      </c>
    </row>
    <row r="48" spans="1:13" s="10" customFormat="1" ht="24.75" customHeight="1">
      <c r="A48" s="7" t="s">
        <v>150</v>
      </c>
      <c r="B48" s="8" t="s">
        <v>151</v>
      </c>
      <c r="C48" s="9">
        <v>7</v>
      </c>
      <c r="D48" s="18">
        <v>2</v>
      </c>
      <c r="E48" s="18">
        <v>2</v>
      </c>
      <c r="F48" s="18">
        <v>2</v>
      </c>
      <c r="G48" s="18">
        <f>SUM(C48-D48-E48-F48)</f>
        <v>1</v>
      </c>
      <c r="H48" s="22">
        <f t="shared" si="8"/>
        <v>4</v>
      </c>
      <c r="I48" s="9">
        <v>295.8</v>
      </c>
      <c r="J48" s="27">
        <f t="shared" si="6"/>
        <v>4225.714285714286</v>
      </c>
      <c r="K48" s="13">
        <f t="shared" si="7"/>
        <v>7395</v>
      </c>
      <c r="L48" s="16">
        <f t="shared" si="1"/>
        <v>2.68</v>
      </c>
      <c r="M48" s="38">
        <f t="shared" si="2"/>
        <v>293.12</v>
      </c>
    </row>
    <row r="49" spans="1:12" s="10" customFormat="1" ht="409.5" customHeight="1">
      <c r="A49" s="29"/>
      <c r="B49" s="30"/>
      <c r="C49" s="31"/>
      <c r="D49" s="31"/>
      <c r="E49" s="31"/>
      <c r="F49" s="31"/>
      <c r="G49" s="39"/>
      <c r="H49" s="40"/>
      <c r="I49" s="31"/>
      <c r="J49" s="41"/>
      <c r="K49" s="32"/>
      <c r="L49" s="35"/>
    </row>
    <row r="50" spans="1:12" ht="27.75" customHeight="1">
      <c r="A50" s="33"/>
      <c r="B50" s="25"/>
      <c r="C50" s="34"/>
      <c r="D50" s="42"/>
      <c r="E50" s="28"/>
      <c r="F50" s="28"/>
      <c r="G50" s="39"/>
      <c r="H50" s="40"/>
      <c r="I50" s="34"/>
      <c r="J50" s="41"/>
      <c r="K50" s="32"/>
      <c r="L50" s="28"/>
    </row>
    <row r="51" spans="1:12" ht="27.75" customHeight="1">
      <c r="A51" s="33"/>
      <c r="B51" s="25"/>
      <c r="C51" s="34"/>
      <c r="D51" s="42"/>
      <c r="E51" s="28"/>
      <c r="F51" s="28"/>
      <c r="G51" s="39"/>
      <c r="H51" s="40"/>
      <c r="I51" s="34"/>
      <c r="J51" s="41"/>
      <c r="K51" s="32"/>
      <c r="L51" s="28"/>
    </row>
    <row r="52" spans="1:12" ht="30" customHeight="1">
      <c r="A52" s="33"/>
      <c r="B52" s="25"/>
      <c r="C52" s="34"/>
      <c r="D52" s="34"/>
      <c r="E52" s="34"/>
      <c r="F52" s="34"/>
      <c r="G52" s="39"/>
      <c r="H52" s="40"/>
      <c r="I52" s="34"/>
      <c r="J52" s="41"/>
      <c r="K52" s="32"/>
      <c r="L52" s="28"/>
    </row>
    <row r="53" spans="1:12" ht="69" customHeight="1">
      <c r="A53" s="33"/>
      <c r="B53" s="25"/>
      <c r="C53" s="39"/>
      <c r="D53" s="32"/>
      <c r="E53" s="28"/>
      <c r="F53" s="28"/>
      <c r="G53" s="39"/>
      <c r="H53" s="40"/>
      <c r="I53" s="34"/>
      <c r="J53" s="41"/>
      <c r="K53" s="32"/>
      <c r="L53" s="28"/>
    </row>
    <row r="54" spans="1:12" ht="92.25" customHeight="1">
      <c r="A54" s="33"/>
      <c r="B54" s="25"/>
      <c r="C54" s="39"/>
      <c r="D54" s="32"/>
      <c r="E54" s="28"/>
      <c r="F54" s="28"/>
      <c r="G54" s="39"/>
      <c r="H54" s="40"/>
      <c r="I54" s="34"/>
      <c r="J54" s="41"/>
      <c r="K54" s="32"/>
      <c r="L54" s="28"/>
    </row>
    <row r="55" spans="1:12" ht="213" customHeight="1">
      <c r="A55" s="33"/>
      <c r="B55" s="25"/>
      <c r="C55" s="39"/>
      <c r="D55" s="32"/>
      <c r="E55" s="28"/>
      <c r="F55" s="28"/>
      <c r="G55" s="39"/>
      <c r="H55" s="40"/>
      <c r="I55" s="34"/>
      <c r="J55" s="41"/>
      <c r="K55" s="32"/>
      <c r="L55" s="28"/>
    </row>
    <row r="56" spans="1:12" ht="78" customHeight="1">
      <c r="A56" s="33"/>
      <c r="B56" s="25"/>
      <c r="C56" s="39"/>
      <c r="D56" s="42"/>
      <c r="E56" s="28"/>
      <c r="F56" s="28"/>
      <c r="G56" s="39"/>
      <c r="H56" s="40"/>
      <c r="I56" s="34"/>
      <c r="J56" s="41"/>
      <c r="K56" s="32"/>
      <c r="L56" s="28"/>
    </row>
    <row r="57" spans="1:12" ht="74.25" customHeight="1">
      <c r="A57" s="33"/>
      <c r="B57" s="25"/>
      <c r="C57" s="39"/>
      <c r="D57" s="42"/>
      <c r="E57" s="28"/>
      <c r="F57" s="28"/>
      <c r="G57" s="39"/>
      <c r="H57" s="40"/>
      <c r="I57" s="34"/>
      <c r="J57" s="41"/>
      <c r="K57" s="32"/>
      <c r="L57" s="28"/>
    </row>
    <row r="58" spans="1:12" ht="249.75" customHeight="1">
      <c r="A58" s="33"/>
      <c r="B58" s="25"/>
      <c r="C58" s="39"/>
      <c r="D58" s="42"/>
      <c r="E58" s="28"/>
      <c r="F58" s="28"/>
      <c r="G58" s="39"/>
      <c r="H58" s="40"/>
      <c r="I58" s="34"/>
      <c r="J58" s="41"/>
      <c r="K58" s="32"/>
      <c r="L58" s="28"/>
    </row>
    <row r="59" spans="1:12" ht="48.75" customHeight="1">
      <c r="A59" s="33"/>
      <c r="B59" s="25"/>
      <c r="C59" s="39"/>
      <c r="D59" s="42"/>
      <c r="E59" s="28"/>
      <c r="F59" s="28"/>
      <c r="G59" s="39"/>
      <c r="H59" s="40"/>
      <c r="I59" s="34"/>
      <c r="J59" s="41"/>
      <c r="K59" s="32"/>
      <c r="L59" s="28"/>
    </row>
    <row r="60" spans="1:12" ht="148.5" customHeight="1">
      <c r="A60" s="33"/>
      <c r="B60" s="25"/>
      <c r="C60" s="39"/>
      <c r="D60" s="42"/>
      <c r="E60" s="28"/>
      <c r="F60" s="28"/>
      <c r="G60" s="39"/>
      <c r="H60" s="40"/>
      <c r="I60" s="34"/>
      <c r="J60" s="41"/>
      <c r="K60" s="32"/>
      <c r="L60" s="28"/>
    </row>
    <row r="61" spans="1:12" ht="114" customHeight="1">
      <c r="A61" s="33"/>
      <c r="B61" s="25"/>
      <c r="C61" s="39"/>
      <c r="D61" s="42"/>
      <c r="E61" s="28"/>
      <c r="F61" s="28"/>
      <c r="G61" s="39"/>
      <c r="H61" s="40"/>
      <c r="I61" s="34"/>
      <c r="J61" s="41"/>
      <c r="K61" s="32"/>
      <c r="L61" s="28"/>
    </row>
    <row r="62" spans="1:12" ht="100.5" customHeight="1">
      <c r="A62" s="33"/>
      <c r="B62" s="25"/>
      <c r="C62" s="39"/>
      <c r="D62" s="42"/>
      <c r="E62" s="28"/>
      <c r="F62" s="28"/>
      <c r="G62" s="39"/>
      <c r="H62" s="40"/>
      <c r="I62" s="34"/>
      <c r="J62" s="41"/>
      <c r="K62" s="32"/>
      <c r="L62" s="28"/>
    </row>
    <row r="63" spans="1:12" ht="121.5" customHeight="1">
      <c r="A63" s="33"/>
      <c r="B63" s="25"/>
      <c r="C63" s="39"/>
      <c r="D63" s="42"/>
      <c r="E63" s="28"/>
      <c r="F63" s="28"/>
      <c r="G63" s="39"/>
      <c r="H63" s="40"/>
      <c r="I63" s="34"/>
      <c r="J63" s="41"/>
      <c r="K63" s="32"/>
      <c r="L63" s="28"/>
    </row>
    <row r="64" spans="1:12" ht="77.25" customHeight="1">
      <c r="A64" s="33"/>
      <c r="B64" s="25"/>
      <c r="C64" s="39"/>
      <c r="D64" s="42"/>
      <c r="E64" s="28"/>
      <c r="F64" s="28"/>
      <c r="G64" s="39"/>
      <c r="H64" s="40"/>
      <c r="I64" s="34"/>
      <c r="J64" s="41"/>
      <c r="K64" s="32"/>
      <c r="L64" s="28"/>
    </row>
    <row r="65" spans="1:12" ht="111.75" customHeight="1">
      <c r="A65" s="33"/>
      <c r="B65" s="25"/>
      <c r="C65" s="39"/>
      <c r="D65" s="42"/>
      <c r="E65" s="28"/>
      <c r="F65" s="28"/>
      <c r="G65" s="39"/>
      <c r="H65" s="40"/>
      <c r="I65" s="34"/>
      <c r="J65" s="41"/>
      <c r="K65" s="32"/>
      <c r="L65" s="28"/>
    </row>
    <row r="66" spans="1:12" ht="83.25" customHeight="1">
      <c r="A66" s="33"/>
      <c r="B66" s="25"/>
      <c r="C66" s="39"/>
      <c r="D66" s="42"/>
      <c r="E66" s="28"/>
      <c r="F66" s="28"/>
      <c r="G66" s="39"/>
      <c r="H66" s="40"/>
      <c r="I66" s="34"/>
      <c r="J66" s="41"/>
      <c r="K66" s="32"/>
      <c r="L66" s="28"/>
    </row>
    <row r="67" spans="1:12" ht="75" customHeight="1">
      <c r="A67" s="33"/>
      <c r="B67" s="25"/>
      <c r="C67" s="39"/>
      <c r="D67" s="42"/>
      <c r="E67" s="28"/>
      <c r="F67" s="28"/>
      <c r="G67" s="39"/>
      <c r="H67" s="40"/>
      <c r="I67" s="34"/>
      <c r="J67" s="41"/>
      <c r="K67" s="32"/>
      <c r="L67" s="28"/>
    </row>
    <row r="68" spans="1:12" ht="87" customHeight="1">
      <c r="A68" s="33"/>
      <c r="B68" s="25"/>
      <c r="C68" s="39"/>
      <c r="D68" s="42"/>
      <c r="E68" s="28"/>
      <c r="F68" s="28"/>
      <c r="G68" s="39"/>
      <c r="H68" s="40"/>
      <c r="I68" s="34"/>
      <c r="J68" s="41"/>
      <c r="K68" s="32"/>
      <c r="L68" s="28"/>
    </row>
    <row r="69" spans="1:12" ht="71.25" customHeight="1">
      <c r="A69" s="33"/>
      <c r="B69" s="25"/>
      <c r="C69" s="39"/>
      <c r="D69" s="42"/>
      <c r="E69" s="28"/>
      <c r="F69" s="28"/>
      <c r="G69" s="39"/>
      <c r="H69" s="40"/>
      <c r="I69" s="34"/>
      <c r="J69" s="41"/>
      <c r="K69" s="32"/>
      <c r="L69" s="28"/>
    </row>
    <row r="70" spans="1:12" ht="25.5" customHeight="1">
      <c r="A70" s="33"/>
      <c r="B70" s="25"/>
      <c r="C70" s="34"/>
      <c r="D70" s="34"/>
      <c r="E70" s="34"/>
      <c r="F70" s="34"/>
      <c r="G70" s="39"/>
      <c r="H70" s="40"/>
      <c r="I70" s="34"/>
      <c r="J70" s="41"/>
      <c r="K70" s="32"/>
      <c r="L70" s="28"/>
    </row>
    <row r="71" spans="1:12" ht="96" customHeight="1">
      <c r="A71" s="33"/>
      <c r="B71" s="25"/>
      <c r="C71" s="39"/>
      <c r="D71" s="32"/>
      <c r="E71" s="28"/>
      <c r="F71" s="28"/>
      <c r="G71" s="39"/>
      <c r="H71" s="40"/>
      <c r="I71" s="34"/>
      <c r="J71" s="41"/>
      <c r="K71" s="32"/>
      <c r="L71" s="28"/>
    </row>
    <row r="72" spans="1:12" ht="45" customHeight="1">
      <c r="A72" s="33"/>
      <c r="B72" s="25"/>
      <c r="C72" s="39"/>
      <c r="D72" s="32"/>
      <c r="E72" s="28"/>
      <c r="F72" s="28"/>
      <c r="G72" s="39"/>
      <c r="H72" s="40"/>
      <c r="I72" s="34"/>
      <c r="J72" s="41"/>
      <c r="K72" s="32"/>
      <c r="L72" s="28"/>
    </row>
    <row r="73" spans="1:12" ht="71.25" customHeight="1">
      <c r="A73" s="33"/>
      <c r="B73" s="25"/>
      <c r="C73" s="39"/>
      <c r="D73" s="32"/>
      <c r="E73" s="28"/>
      <c r="F73" s="28"/>
      <c r="G73" s="39"/>
      <c r="H73" s="40"/>
      <c r="I73" s="34"/>
      <c r="J73" s="41"/>
      <c r="K73" s="32"/>
      <c r="L73" s="28"/>
    </row>
    <row r="74" spans="1:12" ht="105.75" customHeight="1">
      <c r="A74" s="33"/>
      <c r="B74" s="25"/>
      <c r="C74" s="39"/>
      <c r="D74" s="32"/>
      <c r="E74" s="28"/>
      <c r="F74" s="28"/>
      <c r="G74" s="39"/>
      <c r="H74" s="40"/>
      <c r="I74" s="34"/>
      <c r="J74" s="41"/>
      <c r="K74" s="32"/>
      <c r="L74" s="28"/>
    </row>
    <row r="75" spans="1:12" ht="75.75" customHeight="1">
      <c r="A75" s="33"/>
      <c r="B75" s="25"/>
      <c r="C75" s="39"/>
      <c r="D75" s="32"/>
      <c r="E75" s="28"/>
      <c r="F75" s="28"/>
      <c r="G75" s="39"/>
      <c r="H75" s="40"/>
      <c r="I75" s="34"/>
      <c r="J75" s="41"/>
      <c r="K75" s="32"/>
      <c r="L75" s="28"/>
    </row>
    <row r="76" spans="1:12" ht="87.75" customHeight="1">
      <c r="A76" s="33"/>
      <c r="B76" s="25"/>
      <c r="C76" s="39"/>
      <c r="D76" s="32"/>
      <c r="E76" s="28"/>
      <c r="F76" s="28"/>
      <c r="G76" s="39"/>
      <c r="H76" s="40"/>
      <c r="I76" s="34"/>
      <c r="J76" s="41"/>
      <c r="K76" s="32"/>
      <c r="L76" s="28"/>
    </row>
    <row r="77" spans="7:11" s="25" customFormat="1" ht="57" customHeight="1">
      <c r="G77" s="39"/>
      <c r="H77" s="40"/>
      <c r="J77" s="41"/>
      <c r="K77" s="32"/>
    </row>
    <row r="78" spans="1:12" ht="18.75" customHeight="1">
      <c r="A78" s="33"/>
      <c r="B78" s="25"/>
      <c r="C78" s="43"/>
      <c r="D78" s="42"/>
      <c r="E78" s="28"/>
      <c r="F78" s="28"/>
      <c r="G78" s="39"/>
      <c r="H78" s="40"/>
      <c r="I78" s="43"/>
      <c r="J78" s="41"/>
      <c r="K78" s="32"/>
      <c r="L78" s="28"/>
    </row>
    <row r="79" spans="1:12" ht="87" customHeight="1">
      <c r="A79" s="33"/>
      <c r="B79" s="25"/>
      <c r="C79" s="34"/>
      <c r="D79" s="32"/>
      <c r="E79" s="28"/>
      <c r="F79" s="28"/>
      <c r="G79" s="39"/>
      <c r="H79" s="40"/>
      <c r="I79" s="34"/>
      <c r="J79" s="41"/>
      <c r="K79" s="32"/>
      <c r="L79" s="28"/>
    </row>
    <row r="80" spans="1:12" ht="93.75" customHeight="1">
      <c r="A80" s="33"/>
      <c r="B80" s="25"/>
      <c r="C80" s="34"/>
      <c r="D80" s="32"/>
      <c r="E80" s="28"/>
      <c r="F80" s="28"/>
      <c r="G80" s="39"/>
      <c r="H80" s="40"/>
      <c r="I80" s="34"/>
      <c r="J80" s="41"/>
      <c r="K80" s="32"/>
      <c r="L80" s="28"/>
    </row>
    <row r="81" spans="1:12" ht="88.5" customHeight="1">
      <c r="A81" s="33"/>
      <c r="B81" s="25"/>
      <c r="C81" s="34"/>
      <c r="D81" s="32"/>
      <c r="E81" s="28"/>
      <c r="F81" s="28"/>
      <c r="G81" s="39"/>
      <c r="H81" s="40"/>
      <c r="I81" s="34"/>
      <c r="J81" s="41"/>
      <c r="K81" s="32"/>
      <c r="L81" s="28"/>
    </row>
    <row r="82" spans="1:12" ht="63.75" customHeight="1">
      <c r="A82" s="33"/>
      <c r="B82" s="25"/>
      <c r="C82" s="34"/>
      <c r="D82" s="32"/>
      <c r="E82" s="28"/>
      <c r="F82" s="28"/>
      <c r="G82" s="39"/>
      <c r="H82" s="40"/>
      <c r="I82" s="34"/>
      <c r="J82" s="41"/>
      <c r="K82" s="32"/>
      <c r="L82" s="28"/>
    </row>
    <row r="83" spans="1:12" ht="92.25" customHeight="1">
      <c r="A83" s="33"/>
      <c r="B83" s="25"/>
      <c r="C83" s="34"/>
      <c r="D83" s="32"/>
      <c r="E83" s="28"/>
      <c r="F83" s="28"/>
      <c r="G83" s="39"/>
      <c r="H83" s="40"/>
      <c r="I83" s="34"/>
      <c r="J83" s="41"/>
      <c r="K83" s="32"/>
      <c r="L83" s="28"/>
    </row>
    <row r="84" spans="1:12" ht="26.25" customHeight="1">
      <c r="A84" s="33"/>
      <c r="B84" s="25"/>
      <c r="C84" s="44"/>
      <c r="D84" s="42"/>
      <c r="E84" s="28"/>
      <c r="F84" s="28"/>
      <c r="G84" s="42"/>
      <c r="H84" s="40"/>
      <c r="I84" s="34"/>
      <c r="J84" s="41"/>
      <c r="K84" s="32"/>
      <c r="L84" s="28"/>
    </row>
    <row r="85" spans="1:12" s="10" customFormat="1" ht="31.5" customHeight="1">
      <c r="A85" s="29"/>
      <c r="B85" s="30"/>
      <c r="C85" s="40"/>
      <c r="D85" s="40"/>
      <c r="E85" s="40"/>
      <c r="F85" s="40"/>
      <c r="G85" s="42"/>
      <c r="H85" s="40"/>
      <c r="I85" s="40"/>
      <c r="J85" s="41"/>
      <c r="K85" s="32"/>
      <c r="L85" s="35"/>
    </row>
    <row r="86" spans="1:12" s="10" customFormat="1" ht="33.75" customHeight="1">
      <c r="A86" s="29"/>
      <c r="B86" s="30"/>
      <c r="C86" s="40"/>
      <c r="D86" s="42"/>
      <c r="E86" s="45"/>
      <c r="F86" s="45"/>
      <c r="G86" s="42"/>
      <c r="H86" s="40"/>
      <c r="I86" s="31"/>
      <c r="J86" s="41"/>
      <c r="K86" s="32"/>
      <c r="L86" s="35"/>
    </row>
    <row r="87" spans="1:12" s="10" customFormat="1" ht="23.25" customHeight="1">
      <c r="A87" s="29"/>
      <c r="B87" s="30"/>
      <c r="C87" s="46"/>
      <c r="D87" s="46"/>
      <c r="E87" s="46"/>
      <c r="F87" s="46"/>
      <c r="G87" s="42"/>
      <c r="H87" s="40"/>
      <c r="I87" s="46"/>
      <c r="J87" s="41"/>
      <c r="K87" s="32"/>
      <c r="L87" s="35"/>
    </row>
    <row r="88" spans="1:12" ht="32.25" customHeight="1">
      <c r="A88" s="127"/>
      <c r="B88" s="127"/>
      <c r="C88" s="128"/>
      <c r="D88" s="128"/>
      <c r="E88" s="128"/>
      <c r="F88" s="128"/>
      <c r="G88" s="128"/>
      <c r="H88" s="128"/>
      <c r="I88" s="28"/>
      <c r="J88" s="28"/>
      <c r="K88" s="28"/>
      <c r="L88" s="28"/>
    </row>
  </sheetData>
  <mergeCells count="3">
    <mergeCell ref="A88:B88"/>
    <mergeCell ref="C88:H88"/>
    <mergeCell ref="B1:M1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6"/>
  <sheetViews>
    <sheetView tabSelected="1" zoomScaleSheetLayoutView="50" workbookViewId="0" topLeftCell="A3">
      <pane xSplit="2" ySplit="6" topLeftCell="C95" activePane="bottomRight" state="frozen"/>
      <selection pane="topLeft" activeCell="A3" sqref="A3"/>
      <selection pane="topRight" activeCell="C3" sqref="C3"/>
      <selection pane="bottomLeft" activeCell="A9" sqref="A9"/>
      <selection pane="bottomRight" activeCell="E199" sqref="E199"/>
    </sheetView>
  </sheetViews>
  <sheetFormatPr defaultColWidth="9.140625" defaultRowHeight="12"/>
  <cols>
    <col min="1" max="1" width="28.140625" style="80" customWidth="1"/>
    <col min="2" max="2" width="58.57421875" style="81" customWidth="1"/>
    <col min="3" max="3" width="14.00390625" style="84" customWidth="1"/>
    <col min="4" max="4" width="0.2890625" style="84" hidden="1" customWidth="1"/>
    <col min="5" max="5" width="14.8515625" style="83" customWidth="1"/>
    <col min="6" max="6" width="13.57421875" style="83" customWidth="1"/>
    <col min="7" max="7" width="11.57421875" style="83" hidden="1" customWidth="1"/>
    <col min="8" max="8" width="10.7109375" style="82" hidden="1" customWidth="1"/>
    <col min="9" max="9" width="9.421875" style="83" bestFit="1" customWidth="1"/>
    <col min="10" max="16384" width="9.140625" style="83" customWidth="1"/>
  </cols>
  <sheetData>
    <row r="1" spans="3:7" ht="12.75">
      <c r="C1" s="134" t="s">
        <v>98</v>
      </c>
      <c r="D1" s="134"/>
      <c r="E1" s="134"/>
      <c r="F1" s="134"/>
      <c r="G1" s="134"/>
    </row>
    <row r="2" spans="2:7" ht="23.25" customHeight="1">
      <c r="B2" s="138" t="s">
        <v>360</v>
      </c>
      <c r="C2" s="138"/>
      <c r="D2" s="138"/>
      <c r="E2" s="138"/>
      <c r="F2" s="138"/>
      <c r="G2" s="125"/>
    </row>
    <row r="3" spans="5:7" ht="11.25" customHeight="1">
      <c r="E3" s="85"/>
      <c r="F3" s="85"/>
      <c r="G3" s="85"/>
    </row>
    <row r="4" spans="1:6" ht="32.25" customHeight="1">
      <c r="A4" s="133" t="s">
        <v>364</v>
      </c>
      <c r="B4" s="133"/>
      <c r="C4" s="133"/>
      <c r="D4" s="133"/>
      <c r="E4" s="133"/>
      <c r="F4" s="86"/>
    </row>
    <row r="5" spans="1:8" ht="12">
      <c r="A5" s="83"/>
      <c r="F5" s="87" t="s">
        <v>71</v>
      </c>
      <c r="G5" s="87"/>
      <c r="H5" s="87" t="s">
        <v>71</v>
      </c>
    </row>
    <row r="6" spans="1:8" s="80" customFormat="1" ht="58.5" customHeight="1">
      <c r="A6" s="47" t="s">
        <v>257</v>
      </c>
      <c r="B6" s="88" t="s">
        <v>317</v>
      </c>
      <c r="C6" s="47" t="s">
        <v>352</v>
      </c>
      <c r="D6" s="47" t="s">
        <v>160</v>
      </c>
      <c r="E6" s="47" t="s">
        <v>173</v>
      </c>
      <c r="F6" s="47" t="s">
        <v>174</v>
      </c>
      <c r="G6" s="89" t="s">
        <v>187</v>
      </c>
      <c r="H6" s="47" t="s">
        <v>175</v>
      </c>
    </row>
    <row r="7" spans="1:8" ht="12">
      <c r="A7" s="90">
        <v>1</v>
      </c>
      <c r="B7" s="91">
        <v>2</v>
      </c>
      <c r="C7" s="69">
        <v>3</v>
      </c>
      <c r="D7" s="69">
        <v>4</v>
      </c>
      <c r="E7" s="92">
        <v>4</v>
      </c>
      <c r="F7" s="92">
        <v>5</v>
      </c>
      <c r="G7" s="48">
        <v>7</v>
      </c>
      <c r="H7" s="93">
        <v>7</v>
      </c>
    </row>
    <row r="8" spans="1:8" ht="17.25" customHeight="1">
      <c r="A8" s="135" t="s">
        <v>184</v>
      </c>
      <c r="B8" s="136"/>
      <c r="C8" s="136"/>
      <c r="D8" s="136"/>
      <c r="E8" s="136"/>
      <c r="F8" s="137"/>
      <c r="G8" s="48"/>
      <c r="H8" s="49"/>
    </row>
    <row r="9" spans="1:8" ht="31.5" customHeight="1">
      <c r="A9" s="60" t="s">
        <v>2</v>
      </c>
      <c r="B9" s="61" t="s">
        <v>70</v>
      </c>
      <c r="C9" s="62">
        <f>SUM(C10+C12+C14+C19+C21+C24+C34+C47+C49+C52+C56+C63)</f>
        <v>263492.30000000005</v>
      </c>
      <c r="D9" s="62">
        <f>SUM(D10+D12+D14+D19+D21+D24+D34+D47+D49+D52+D56+D63)</f>
        <v>0</v>
      </c>
      <c r="E9" s="62">
        <f>SUM(E10+E12+E14+E19+E21+E24+E34+E47+E49+E52+E56+E63)</f>
        <v>157412.1</v>
      </c>
      <c r="F9" s="62">
        <f>SUM(E9*100/C9)</f>
        <v>59.74068312432658</v>
      </c>
      <c r="G9" s="48"/>
      <c r="H9" s="49"/>
    </row>
    <row r="10" spans="1:8" ht="26.25" customHeight="1" hidden="1">
      <c r="A10" s="63" t="s">
        <v>3</v>
      </c>
      <c r="B10" s="64" t="s">
        <v>4</v>
      </c>
      <c r="C10" s="65">
        <f>SUM(C11)</f>
        <v>0</v>
      </c>
      <c r="D10" s="65">
        <f>SUM(D11)</f>
        <v>0</v>
      </c>
      <c r="E10" s="65">
        <f>SUM(E11)</f>
        <v>0</v>
      </c>
      <c r="F10" s="65" t="e">
        <f aca="true" t="shared" si="0" ref="F10:F84">SUM(E10*100/C10)</f>
        <v>#DIV/0!</v>
      </c>
      <c r="G10" s="48"/>
      <c r="H10" s="49"/>
    </row>
    <row r="11" spans="1:8" ht="36.75" customHeight="1" hidden="1">
      <c r="A11" s="66" t="s">
        <v>5</v>
      </c>
      <c r="B11" s="67" t="s">
        <v>6</v>
      </c>
      <c r="C11" s="68"/>
      <c r="D11" s="69"/>
      <c r="E11" s="50"/>
      <c r="F11" s="50" t="e">
        <f t="shared" si="0"/>
        <v>#DIV/0!</v>
      </c>
      <c r="G11" s="48"/>
      <c r="H11" s="49"/>
    </row>
    <row r="12" spans="1:10" ht="27.75" customHeight="1">
      <c r="A12" s="63" t="s">
        <v>276</v>
      </c>
      <c r="B12" s="70" t="s">
        <v>7</v>
      </c>
      <c r="C12" s="65">
        <f>SUM(C13)</f>
        <v>161836.7</v>
      </c>
      <c r="D12" s="65">
        <f>SUM(D13)</f>
        <v>0</v>
      </c>
      <c r="E12" s="65">
        <f>SUM(E13)</f>
        <v>119383.3</v>
      </c>
      <c r="F12" s="65">
        <f t="shared" si="0"/>
        <v>73.76775477997265</v>
      </c>
      <c r="G12" s="48"/>
      <c r="H12" s="49"/>
      <c r="I12" s="82"/>
      <c r="J12" s="126"/>
    </row>
    <row r="13" spans="1:8" ht="72.75" customHeight="1">
      <c r="A13" s="66" t="s">
        <v>161</v>
      </c>
      <c r="B13" s="71" t="s">
        <v>67</v>
      </c>
      <c r="C13" s="68">
        <v>161836.7</v>
      </c>
      <c r="D13" s="69"/>
      <c r="E13" s="50">
        <v>119383.3</v>
      </c>
      <c r="F13" s="50">
        <f t="shared" si="0"/>
        <v>73.76775477997265</v>
      </c>
      <c r="G13" s="48"/>
      <c r="H13" s="49"/>
    </row>
    <row r="14" spans="1:8" ht="27.75" customHeight="1">
      <c r="A14" s="63" t="s">
        <v>77</v>
      </c>
      <c r="B14" s="70" t="s">
        <v>78</v>
      </c>
      <c r="C14" s="65">
        <f>SUM(C15:C18)</f>
        <v>17299</v>
      </c>
      <c r="D14" s="65">
        <f>SUM(D15:D18)</f>
        <v>0</v>
      </c>
      <c r="E14" s="65">
        <f>SUM(E15:E18)</f>
        <v>12393.599999999999</v>
      </c>
      <c r="F14" s="65">
        <f t="shared" si="0"/>
        <v>71.64344759812704</v>
      </c>
      <c r="G14" s="48"/>
      <c r="H14" s="49"/>
    </row>
    <row r="15" spans="1:8" ht="29.25" customHeight="1">
      <c r="A15" s="66" t="s">
        <v>8</v>
      </c>
      <c r="B15" s="71" t="s">
        <v>9</v>
      </c>
      <c r="C15" s="68">
        <v>5170</v>
      </c>
      <c r="D15" s="69"/>
      <c r="E15" s="50">
        <v>4663.7</v>
      </c>
      <c r="F15" s="50">
        <f t="shared" si="0"/>
        <v>90.20696324951643</v>
      </c>
      <c r="G15" s="48"/>
      <c r="H15" s="49"/>
    </row>
    <row r="16" spans="1:8" ht="33.75" customHeight="1">
      <c r="A16" s="66" t="s">
        <v>302</v>
      </c>
      <c r="B16" s="71" t="s">
        <v>80</v>
      </c>
      <c r="C16" s="68">
        <v>11823</v>
      </c>
      <c r="D16" s="69"/>
      <c r="E16" s="50">
        <v>7559.4</v>
      </c>
      <c r="F16" s="50">
        <f t="shared" si="0"/>
        <v>63.93808678000507</v>
      </c>
      <c r="G16" s="48"/>
      <c r="H16" s="49"/>
    </row>
    <row r="17" spans="1:8" ht="28.5" customHeight="1">
      <c r="A17" s="66" t="s">
        <v>303</v>
      </c>
      <c r="B17" s="71" t="s">
        <v>82</v>
      </c>
      <c r="C17" s="68">
        <v>1</v>
      </c>
      <c r="D17" s="69"/>
      <c r="E17" s="50">
        <v>0.2</v>
      </c>
      <c r="F17" s="50">
        <f t="shared" si="0"/>
        <v>20</v>
      </c>
      <c r="G17" s="48"/>
      <c r="H17" s="49"/>
    </row>
    <row r="18" spans="1:8" ht="42.75" customHeight="1">
      <c r="A18" s="66" t="s">
        <v>10</v>
      </c>
      <c r="B18" s="71" t="s">
        <v>11</v>
      </c>
      <c r="C18" s="68">
        <v>305</v>
      </c>
      <c r="D18" s="69"/>
      <c r="E18" s="50">
        <v>170.3</v>
      </c>
      <c r="F18" s="50">
        <f t="shared" si="0"/>
        <v>55.83606557377049</v>
      </c>
      <c r="G18" s="48"/>
      <c r="H18" s="49"/>
    </row>
    <row r="19" spans="1:8" ht="26.25" customHeight="1" hidden="1">
      <c r="A19" s="63" t="s">
        <v>83</v>
      </c>
      <c r="B19" s="70" t="s">
        <v>12</v>
      </c>
      <c r="C19" s="65">
        <f>SUM(C20)</f>
        <v>0</v>
      </c>
      <c r="D19" s="65">
        <f>SUM(D20)</f>
        <v>0</v>
      </c>
      <c r="E19" s="65">
        <f>SUM(E20)</f>
        <v>0</v>
      </c>
      <c r="F19" s="65" t="e">
        <f t="shared" si="0"/>
        <v>#DIV/0!</v>
      </c>
      <c r="G19" s="48"/>
      <c r="H19" s="49"/>
    </row>
    <row r="20" spans="1:8" ht="34.5" customHeight="1" hidden="1">
      <c r="A20" s="66" t="s">
        <v>13</v>
      </c>
      <c r="B20" s="71" t="s">
        <v>14</v>
      </c>
      <c r="C20" s="68"/>
      <c r="D20" s="69"/>
      <c r="E20" s="50"/>
      <c r="F20" s="50" t="e">
        <f t="shared" si="0"/>
        <v>#DIV/0!</v>
      </c>
      <c r="G20" s="48"/>
      <c r="H20" s="49"/>
    </row>
    <row r="21" spans="1:8" ht="25.5" customHeight="1">
      <c r="A21" s="63" t="s">
        <v>91</v>
      </c>
      <c r="B21" s="70" t="s">
        <v>92</v>
      </c>
      <c r="C21" s="65">
        <f>SUM(C22:C23)</f>
        <v>2350</v>
      </c>
      <c r="D21" s="65">
        <f>SUM(D22:D23)</f>
        <v>0</v>
      </c>
      <c r="E21" s="65">
        <f>SUM(E22:E23)</f>
        <v>1429.6</v>
      </c>
      <c r="F21" s="65">
        <f t="shared" si="0"/>
        <v>60.83404255319149</v>
      </c>
      <c r="G21" s="48"/>
      <c r="H21" s="49"/>
    </row>
    <row r="22" spans="1:8" ht="48" customHeight="1">
      <c r="A22" s="66" t="s">
        <v>93</v>
      </c>
      <c r="B22" s="71" t="s">
        <v>15</v>
      </c>
      <c r="C22" s="68">
        <v>2250</v>
      </c>
      <c r="D22" s="69"/>
      <c r="E22" s="50">
        <v>1393.6</v>
      </c>
      <c r="F22" s="50">
        <f t="shared" si="0"/>
        <v>61.937777777777775</v>
      </c>
      <c r="G22" s="48"/>
      <c r="H22" s="49"/>
    </row>
    <row r="23" spans="1:8" ht="32.25" customHeight="1">
      <c r="A23" s="66" t="s">
        <v>97</v>
      </c>
      <c r="B23" s="71" t="s">
        <v>16</v>
      </c>
      <c r="C23" s="68">
        <v>100</v>
      </c>
      <c r="D23" s="69"/>
      <c r="E23" s="50">
        <v>36</v>
      </c>
      <c r="F23" s="50">
        <f t="shared" si="0"/>
        <v>36</v>
      </c>
      <c r="G23" s="48"/>
      <c r="H23" s="49"/>
    </row>
    <row r="24" spans="1:8" ht="39" customHeight="1">
      <c r="A24" s="63" t="s">
        <v>100</v>
      </c>
      <c r="B24" s="70" t="s">
        <v>101</v>
      </c>
      <c r="C24" s="65">
        <f>SUM(C25,C27,C29,C30)</f>
        <v>0</v>
      </c>
      <c r="D24" s="65">
        <f>SUM(D25,D27,D29,D30)</f>
        <v>0</v>
      </c>
      <c r="E24" s="65">
        <f>SUM(E25:E33)</f>
        <v>0.5</v>
      </c>
      <c r="F24" s="50">
        <v>0</v>
      </c>
      <c r="G24" s="48"/>
      <c r="H24" s="49"/>
    </row>
    <row r="25" spans="1:8" ht="46.5" customHeight="1">
      <c r="A25" s="66" t="s">
        <v>102</v>
      </c>
      <c r="B25" s="71" t="s">
        <v>349</v>
      </c>
      <c r="C25" s="68">
        <v>0</v>
      </c>
      <c r="D25" s="69"/>
      <c r="E25" s="50">
        <v>0.4</v>
      </c>
      <c r="F25" s="50">
        <v>0</v>
      </c>
      <c r="G25" s="48"/>
      <c r="H25" s="49"/>
    </row>
    <row r="26" spans="1:8" ht="35.25" customHeight="1" hidden="1">
      <c r="A26" s="66" t="s">
        <v>309</v>
      </c>
      <c r="B26" s="71" t="s">
        <v>310</v>
      </c>
      <c r="C26" s="68"/>
      <c r="D26" s="69"/>
      <c r="E26" s="50"/>
      <c r="F26" s="50">
        <v>0</v>
      </c>
      <c r="G26" s="48"/>
      <c r="H26" s="49"/>
    </row>
    <row r="27" spans="1:8" ht="12.75" hidden="1">
      <c r="A27" s="66" t="s">
        <v>104</v>
      </c>
      <c r="B27" s="72" t="s">
        <v>105</v>
      </c>
      <c r="C27" s="68">
        <f>SUM(C28)</f>
        <v>0</v>
      </c>
      <c r="D27" s="69"/>
      <c r="E27" s="50"/>
      <c r="F27" s="50" t="e">
        <f t="shared" si="0"/>
        <v>#DIV/0!</v>
      </c>
      <c r="G27" s="48"/>
      <c r="H27" s="49"/>
    </row>
    <row r="28" spans="1:8" ht="25.5" hidden="1">
      <c r="A28" s="66" t="s">
        <v>106</v>
      </c>
      <c r="B28" s="72" t="s">
        <v>107</v>
      </c>
      <c r="C28" s="68">
        <v>0</v>
      </c>
      <c r="D28" s="69"/>
      <c r="E28" s="50"/>
      <c r="F28" s="50" t="e">
        <f t="shared" si="0"/>
        <v>#DIV/0!</v>
      </c>
      <c r="G28" s="48"/>
      <c r="H28" s="49"/>
    </row>
    <row r="29" spans="1:8" ht="12.75" hidden="1">
      <c r="A29" s="66" t="s">
        <v>288</v>
      </c>
      <c r="B29" s="72" t="s">
        <v>289</v>
      </c>
      <c r="C29" s="68">
        <v>0</v>
      </c>
      <c r="D29" s="69"/>
      <c r="E29" s="50"/>
      <c r="F29" s="50" t="e">
        <f t="shared" si="0"/>
        <v>#DIV/0!</v>
      </c>
      <c r="G29" s="48"/>
      <c r="H29" s="49"/>
    </row>
    <row r="30" spans="1:8" ht="12.75" hidden="1">
      <c r="A30" s="66" t="s">
        <v>108</v>
      </c>
      <c r="B30" s="72" t="s">
        <v>109</v>
      </c>
      <c r="C30" s="68">
        <f>SUM(C33)</f>
        <v>0</v>
      </c>
      <c r="D30" s="69"/>
      <c r="E30" s="50"/>
      <c r="F30" s="50" t="e">
        <f t="shared" si="0"/>
        <v>#DIV/0!</v>
      </c>
      <c r="G30" s="48"/>
      <c r="H30" s="49"/>
    </row>
    <row r="31" spans="1:8" ht="51">
      <c r="A31" s="66" t="s">
        <v>366</v>
      </c>
      <c r="B31" s="71" t="s">
        <v>365</v>
      </c>
      <c r="C31" s="68">
        <v>0</v>
      </c>
      <c r="D31" s="69"/>
      <c r="E31" s="50">
        <v>0.1</v>
      </c>
      <c r="F31" s="50">
        <v>0</v>
      </c>
      <c r="G31" s="48"/>
      <c r="H31" s="49"/>
    </row>
    <row r="32" spans="1:8" ht="28.5" customHeight="1" hidden="1">
      <c r="A32" s="66" t="s">
        <v>336</v>
      </c>
      <c r="B32" s="71" t="s">
        <v>350</v>
      </c>
      <c r="C32" s="68"/>
      <c r="D32" s="69"/>
      <c r="E32" s="50"/>
      <c r="F32" s="50">
        <v>0</v>
      </c>
      <c r="G32" s="48"/>
      <c r="H32" s="49"/>
    </row>
    <row r="33" spans="1:8" ht="43.5" customHeight="1" hidden="1">
      <c r="A33" s="66" t="s">
        <v>111</v>
      </c>
      <c r="B33" s="71" t="s">
        <v>112</v>
      </c>
      <c r="C33" s="68"/>
      <c r="D33" s="69"/>
      <c r="E33" s="50"/>
      <c r="F33" s="50">
        <v>0</v>
      </c>
      <c r="G33" s="48"/>
      <c r="H33" s="49"/>
    </row>
    <row r="34" spans="1:10" ht="47.25" customHeight="1">
      <c r="A34" s="63" t="s">
        <v>113</v>
      </c>
      <c r="B34" s="70" t="s">
        <v>114</v>
      </c>
      <c r="C34" s="65">
        <f>SUM(C35,C37,C42,C44)</f>
        <v>25018</v>
      </c>
      <c r="D34" s="65">
        <f>SUM(D35,D37,D42,D44)</f>
        <v>0</v>
      </c>
      <c r="E34" s="65">
        <f>SUM(E35,E37,E42,E44)</f>
        <v>11448.7</v>
      </c>
      <c r="F34" s="65">
        <f t="shared" si="0"/>
        <v>45.7618514669438</v>
      </c>
      <c r="G34" s="48"/>
      <c r="H34" s="49"/>
      <c r="I34" s="82"/>
      <c r="J34" s="126"/>
    </row>
    <row r="35" spans="1:8" ht="51" hidden="1">
      <c r="A35" s="63" t="s">
        <v>115</v>
      </c>
      <c r="B35" s="70" t="s">
        <v>296</v>
      </c>
      <c r="C35" s="65">
        <f>SUM(C36)</f>
        <v>0</v>
      </c>
      <c r="D35" s="69"/>
      <c r="E35" s="50"/>
      <c r="F35" s="65" t="e">
        <f t="shared" si="0"/>
        <v>#DIV/0!</v>
      </c>
      <c r="G35" s="48"/>
      <c r="H35" s="49"/>
    </row>
    <row r="36" spans="1:8" ht="38.25" hidden="1">
      <c r="A36" s="66" t="s">
        <v>117</v>
      </c>
      <c r="B36" s="71" t="s">
        <v>297</v>
      </c>
      <c r="C36" s="68">
        <v>0</v>
      </c>
      <c r="D36" s="69"/>
      <c r="E36" s="50"/>
      <c r="F36" s="65" t="e">
        <f t="shared" si="0"/>
        <v>#DIV/0!</v>
      </c>
      <c r="G36" s="48"/>
      <c r="H36" s="49"/>
    </row>
    <row r="37" spans="1:8" ht="84.75" customHeight="1">
      <c r="A37" s="63" t="s">
        <v>119</v>
      </c>
      <c r="B37" s="70" t="s">
        <v>298</v>
      </c>
      <c r="C37" s="65">
        <f>SUM(C38:C40)</f>
        <v>20375</v>
      </c>
      <c r="D37" s="65">
        <f>SUM(D38:D40)</f>
        <v>0</v>
      </c>
      <c r="E37" s="65">
        <f>SUM(E38:E40)</f>
        <v>10405.5</v>
      </c>
      <c r="F37" s="65">
        <f t="shared" si="0"/>
        <v>51.069938650306746</v>
      </c>
      <c r="G37" s="48"/>
      <c r="H37" s="49"/>
    </row>
    <row r="38" spans="1:8" ht="68.25" customHeight="1">
      <c r="A38" s="66" t="s">
        <v>163</v>
      </c>
      <c r="B38" s="71" t="s">
        <v>299</v>
      </c>
      <c r="C38" s="68">
        <v>13468</v>
      </c>
      <c r="D38" s="69"/>
      <c r="E38" s="50">
        <v>5769.9</v>
      </c>
      <c r="F38" s="50">
        <f t="shared" si="0"/>
        <v>42.84155034155034</v>
      </c>
      <c r="G38" s="48"/>
      <c r="H38" s="49"/>
    </row>
    <row r="39" spans="1:8" ht="68.25" customHeight="1">
      <c r="A39" s="66" t="s">
        <v>273</v>
      </c>
      <c r="B39" s="71" t="s">
        <v>300</v>
      </c>
      <c r="C39" s="68">
        <v>1272</v>
      </c>
      <c r="D39" s="69"/>
      <c r="E39" s="50">
        <v>440.2</v>
      </c>
      <c r="F39" s="50">
        <f t="shared" si="0"/>
        <v>34.606918238993714</v>
      </c>
      <c r="G39" s="48"/>
      <c r="H39" s="49"/>
    </row>
    <row r="40" spans="1:8" ht="83.25" customHeight="1">
      <c r="A40" s="63" t="s">
        <v>123</v>
      </c>
      <c r="B40" s="70" t="s">
        <v>301</v>
      </c>
      <c r="C40" s="65">
        <f>SUM(C41)</f>
        <v>5635</v>
      </c>
      <c r="D40" s="65">
        <f>SUM(D41)</f>
        <v>0</v>
      </c>
      <c r="E40" s="65">
        <f>SUM(E41)</f>
        <v>4195.4</v>
      </c>
      <c r="F40" s="65">
        <f t="shared" si="0"/>
        <v>74.452528837622</v>
      </c>
      <c r="G40" s="48"/>
      <c r="H40" s="49"/>
    </row>
    <row r="41" spans="1:8" ht="64.5" customHeight="1">
      <c r="A41" s="66" t="s">
        <v>124</v>
      </c>
      <c r="B41" s="71" t="s">
        <v>0</v>
      </c>
      <c r="C41" s="68">
        <v>5635</v>
      </c>
      <c r="D41" s="69"/>
      <c r="E41" s="50">
        <v>4195.4</v>
      </c>
      <c r="F41" s="50">
        <f t="shared" si="0"/>
        <v>74.452528837622</v>
      </c>
      <c r="G41" s="48"/>
      <c r="H41" s="49"/>
    </row>
    <row r="42" spans="1:8" ht="39.75" customHeight="1">
      <c r="A42" s="63" t="s">
        <v>126</v>
      </c>
      <c r="B42" s="70" t="s">
        <v>127</v>
      </c>
      <c r="C42" s="65">
        <f>SUM(C43)</f>
        <v>670</v>
      </c>
      <c r="D42" s="65">
        <f>SUM(D43)</f>
        <v>0</v>
      </c>
      <c r="E42" s="65">
        <f>SUM(E43)</f>
        <v>668.6</v>
      </c>
      <c r="F42" s="65">
        <f t="shared" si="0"/>
        <v>99.7910447761194</v>
      </c>
      <c r="G42" s="48"/>
      <c r="H42" s="49"/>
    </row>
    <row r="43" spans="1:8" ht="47.25" customHeight="1">
      <c r="A43" s="66" t="s">
        <v>128</v>
      </c>
      <c r="B43" s="71" t="s">
        <v>277</v>
      </c>
      <c r="C43" s="68">
        <v>670</v>
      </c>
      <c r="D43" s="69"/>
      <c r="E43" s="50">
        <v>668.6</v>
      </c>
      <c r="F43" s="50">
        <f t="shared" si="0"/>
        <v>99.7910447761194</v>
      </c>
      <c r="G43" s="48"/>
      <c r="H43" s="49"/>
    </row>
    <row r="44" spans="1:8" ht="78.75" customHeight="1">
      <c r="A44" s="63" t="s">
        <v>130</v>
      </c>
      <c r="B44" s="70" t="s">
        <v>1</v>
      </c>
      <c r="C44" s="65">
        <f>SUM(C45:C46)</f>
        <v>3973</v>
      </c>
      <c r="D44" s="65">
        <f>SUM(D45:D46)</f>
        <v>0</v>
      </c>
      <c r="E44" s="65">
        <f>SUM(E45:E46)</f>
        <v>374.6</v>
      </c>
      <c r="F44" s="65">
        <f t="shared" si="0"/>
        <v>9.428643342562296</v>
      </c>
      <c r="G44" s="48"/>
      <c r="H44" s="49"/>
    </row>
    <row r="45" spans="1:8" ht="81" customHeight="1">
      <c r="A45" s="66" t="s">
        <v>359</v>
      </c>
      <c r="B45" s="71" t="s">
        <v>353</v>
      </c>
      <c r="C45" s="68">
        <v>16</v>
      </c>
      <c r="D45" s="69"/>
      <c r="E45" s="50">
        <v>9.6</v>
      </c>
      <c r="F45" s="50">
        <f>SUM(E45*100/C45)</f>
        <v>60</v>
      </c>
      <c r="G45" s="48"/>
      <c r="H45" s="49"/>
    </row>
    <row r="46" spans="1:8" ht="81" customHeight="1">
      <c r="A46" s="66" t="s">
        <v>358</v>
      </c>
      <c r="B46" s="71" t="s">
        <v>354</v>
      </c>
      <c r="C46" s="68">
        <v>3957</v>
      </c>
      <c r="D46" s="69"/>
      <c r="E46" s="50">
        <v>365</v>
      </c>
      <c r="F46" s="50">
        <f t="shared" si="0"/>
        <v>9.22415971695729</v>
      </c>
      <c r="G46" s="48"/>
      <c r="H46" s="49"/>
    </row>
    <row r="47" spans="1:8" ht="33" customHeight="1">
      <c r="A47" s="63" t="s">
        <v>134</v>
      </c>
      <c r="B47" s="70" t="s">
        <v>135</v>
      </c>
      <c r="C47" s="65">
        <f>SUM(C48)</f>
        <v>1141</v>
      </c>
      <c r="D47" s="65">
        <f>SUM(D48)</f>
        <v>0</v>
      </c>
      <c r="E47" s="65">
        <f>SUM(E48)</f>
        <v>533.7</v>
      </c>
      <c r="F47" s="65">
        <f t="shared" si="0"/>
        <v>46.774758983347944</v>
      </c>
      <c r="G47" s="48"/>
      <c r="H47" s="49"/>
    </row>
    <row r="48" spans="1:8" ht="29.25" customHeight="1">
      <c r="A48" s="66" t="s">
        <v>136</v>
      </c>
      <c r="B48" s="71" t="s">
        <v>137</v>
      </c>
      <c r="C48" s="68">
        <v>1141</v>
      </c>
      <c r="D48" s="69"/>
      <c r="E48" s="50">
        <v>533.7</v>
      </c>
      <c r="F48" s="50">
        <f t="shared" si="0"/>
        <v>46.774758983347944</v>
      </c>
      <c r="G48" s="48"/>
      <c r="H48" s="49"/>
    </row>
    <row r="49" spans="1:8" ht="39" customHeight="1">
      <c r="A49" s="63" t="s">
        <v>290</v>
      </c>
      <c r="B49" s="70" t="s">
        <v>17</v>
      </c>
      <c r="C49" s="65">
        <f>SUM(C50:C51)</f>
        <v>14025</v>
      </c>
      <c r="D49" s="65">
        <f>SUM(D50:D51)</f>
        <v>0</v>
      </c>
      <c r="E49" s="65">
        <f>SUM(E50:E51)</f>
        <v>8814.5</v>
      </c>
      <c r="F49" s="65">
        <f t="shared" si="0"/>
        <v>62.84848484848485</v>
      </c>
      <c r="G49" s="48"/>
      <c r="H49" s="49"/>
    </row>
    <row r="50" spans="1:8" ht="36" customHeight="1">
      <c r="A50" s="66" t="s">
        <v>164</v>
      </c>
      <c r="B50" s="71" t="s">
        <v>165</v>
      </c>
      <c r="C50" s="68">
        <v>14025</v>
      </c>
      <c r="D50" s="69"/>
      <c r="E50" s="50">
        <v>8369.7</v>
      </c>
      <c r="F50" s="50">
        <f t="shared" si="0"/>
        <v>59.67700534759359</v>
      </c>
      <c r="G50" s="48"/>
      <c r="H50" s="49"/>
    </row>
    <row r="51" spans="1:8" ht="25.5">
      <c r="A51" s="66" t="s">
        <v>162</v>
      </c>
      <c r="B51" s="71" t="s">
        <v>18</v>
      </c>
      <c r="C51" s="68">
        <v>0</v>
      </c>
      <c r="D51" s="69"/>
      <c r="E51" s="50">
        <v>444.8</v>
      </c>
      <c r="F51" s="50">
        <v>0</v>
      </c>
      <c r="G51" s="48"/>
      <c r="H51" s="49"/>
    </row>
    <row r="52" spans="1:8" ht="39.75" customHeight="1">
      <c r="A52" s="63" t="s">
        <v>138</v>
      </c>
      <c r="B52" s="70" t="s">
        <v>139</v>
      </c>
      <c r="C52" s="65">
        <f>SUM(C53:C55)</f>
        <v>40322.6</v>
      </c>
      <c r="D52" s="65">
        <f>SUM(D53:D55)</f>
        <v>0</v>
      </c>
      <c r="E52" s="65">
        <f>SUM(E53:E55)</f>
        <v>2036.4</v>
      </c>
      <c r="F52" s="65">
        <f t="shared" si="0"/>
        <v>5.050269575870604</v>
      </c>
      <c r="G52" s="48"/>
      <c r="H52" s="49"/>
    </row>
    <row r="53" spans="1:8" ht="81.75" customHeight="1">
      <c r="A53" s="66" t="s">
        <v>166</v>
      </c>
      <c r="B53" s="71" t="s">
        <v>167</v>
      </c>
      <c r="C53" s="68">
        <v>6600</v>
      </c>
      <c r="D53" s="69"/>
      <c r="E53" s="50">
        <v>355.2</v>
      </c>
      <c r="F53" s="50">
        <f t="shared" si="0"/>
        <v>5.381818181818182</v>
      </c>
      <c r="G53" s="48"/>
      <c r="H53" s="49"/>
    </row>
    <row r="54" spans="1:8" ht="48.75" customHeight="1">
      <c r="A54" s="66" t="s">
        <v>168</v>
      </c>
      <c r="B54" s="71" t="s">
        <v>278</v>
      </c>
      <c r="C54" s="68">
        <v>19656</v>
      </c>
      <c r="D54" s="69"/>
      <c r="E54" s="50">
        <v>1681.2</v>
      </c>
      <c r="F54" s="50">
        <f t="shared" si="0"/>
        <v>8.553113553113553</v>
      </c>
      <c r="G54" s="48"/>
      <c r="H54" s="49"/>
    </row>
    <row r="55" spans="1:8" ht="55.5" customHeight="1">
      <c r="A55" s="66" t="s">
        <v>169</v>
      </c>
      <c r="B55" s="71" t="s">
        <v>170</v>
      </c>
      <c r="C55" s="68">
        <v>14066.6</v>
      </c>
      <c r="D55" s="69"/>
      <c r="E55" s="50">
        <v>0</v>
      </c>
      <c r="F55" s="50">
        <f t="shared" si="0"/>
        <v>0</v>
      </c>
      <c r="G55" s="48"/>
      <c r="H55" s="49"/>
    </row>
    <row r="56" spans="1:8" ht="29.25" customHeight="1">
      <c r="A56" s="63" t="s">
        <v>143</v>
      </c>
      <c r="B56" s="70" t="s">
        <v>279</v>
      </c>
      <c r="C56" s="65">
        <f>SUM(C57:C62)</f>
        <v>1500</v>
      </c>
      <c r="D56" s="65">
        <f>SUM(D57:D62)</f>
        <v>0</v>
      </c>
      <c r="E56" s="65">
        <f>SUM(E57:E62)</f>
        <v>1371.8</v>
      </c>
      <c r="F56" s="65">
        <f t="shared" si="0"/>
        <v>91.45333333333333</v>
      </c>
      <c r="G56" s="48"/>
      <c r="H56" s="49"/>
    </row>
    <row r="57" spans="1:8" ht="36" customHeight="1">
      <c r="A57" s="66" t="s">
        <v>338</v>
      </c>
      <c r="B57" s="71" t="s">
        <v>339</v>
      </c>
      <c r="C57" s="68">
        <v>20</v>
      </c>
      <c r="D57" s="123"/>
      <c r="E57" s="124">
        <v>9.3</v>
      </c>
      <c r="F57" s="68">
        <f t="shared" si="0"/>
        <v>46.50000000000001</v>
      </c>
      <c r="G57" s="48"/>
      <c r="H57" s="49"/>
    </row>
    <row r="58" spans="1:8" ht="58.5" customHeight="1">
      <c r="A58" s="66" t="s">
        <v>340</v>
      </c>
      <c r="B58" s="71" t="s">
        <v>341</v>
      </c>
      <c r="C58" s="68">
        <v>60</v>
      </c>
      <c r="D58" s="123"/>
      <c r="E58" s="124">
        <v>56</v>
      </c>
      <c r="F58" s="68">
        <f t="shared" si="0"/>
        <v>93.33333333333333</v>
      </c>
      <c r="G58" s="48"/>
      <c r="H58" s="49"/>
    </row>
    <row r="59" spans="1:8" ht="25.5" customHeight="1" hidden="1">
      <c r="A59" s="66" t="s">
        <v>342</v>
      </c>
      <c r="B59" s="71" t="s">
        <v>343</v>
      </c>
      <c r="C59" s="68"/>
      <c r="D59" s="123"/>
      <c r="E59" s="124">
        <v>0</v>
      </c>
      <c r="F59" s="68" t="e">
        <f t="shared" si="0"/>
        <v>#DIV/0!</v>
      </c>
      <c r="G59" s="48"/>
      <c r="H59" s="49"/>
    </row>
    <row r="60" spans="1:8" ht="95.25" customHeight="1" hidden="1">
      <c r="A60" s="66" t="s">
        <v>345</v>
      </c>
      <c r="B60" s="71" t="s">
        <v>344</v>
      </c>
      <c r="C60" s="68"/>
      <c r="D60" s="123"/>
      <c r="E60" s="124"/>
      <c r="F60" s="68" t="e">
        <f t="shared" si="0"/>
        <v>#DIV/0!</v>
      </c>
      <c r="G60" s="48"/>
      <c r="H60" s="49"/>
    </row>
    <row r="61" spans="1:8" ht="25.5" hidden="1">
      <c r="A61" s="66" t="s">
        <v>346</v>
      </c>
      <c r="B61" s="71" t="s">
        <v>347</v>
      </c>
      <c r="C61" s="68"/>
      <c r="D61" s="123"/>
      <c r="E61" s="124"/>
      <c r="F61" s="68" t="e">
        <f t="shared" si="0"/>
        <v>#DIV/0!</v>
      </c>
      <c r="G61" s="48"/>
      <c r="H61" s="49"/>
    </row>
    <row r="62" spans="1:8" ht="40.5" customHeight="1">
      <c r="A62" s="66" t="s">
        <v>145</v>
      </c>
      <c r="B62" s="71" t="s">
        <v>348</v>
      </c>
      <c r="C62" s="68">
        <v>1420</v>
      </c>
      <c r="D62" s="123"/>
      <c r="E62" s="124">
        <v>1306.5</v>
      </c>
      <c r="F62" s="68">
        <f t="shared" si="0"/>
        <v>92.00704225352112</v>
      </c>
      <c r="G62" s="48"/>
      <c r="H62" s="49"/>
    </row>
    <row r="63" spans="1:8" ht="21.75" customHeight="1" hidden="1">
      <c r="A63" s="63" t="s">
        <v>150</v>
      </c>
      <c r="B63" s="70" t="s">
        <v>151</v>
      </c>
      <c r="C63" s="65">
        <f>SUM(C64)</f>
        <v>0</v>
      </c>
      <c r="D63" s="65">
        <f>SUM(D64)</f>
        <v>0</v>
      </c>
      <c r="E63" s="65">
        <f>SUM(E64)</f>
        <v>0</v>
      </c>
      <c r="F63" s="65">
        <v>0</v>
      </c>
      <c r="G63" s="48"/>
      <c r="H63" s="49"/>
    </row>
    <row r="64" spans="1:8" ht="32.25" customHeight="1" hidden="1">
      <c r="A64" s="66" t="s">
        <v>315</v>
      </c>
      <c r="B64" s="71" t="s">
        <v>316</v>
      </c>
      <c r="C64" s="68">
        <v>0</v>
      </c>
      <c r="D64" s="69"/>
      <c r="E64" s="50">
        <v>0</v>
      </c>
      <c r="F64" s="50">
        <v>0</v>
      </c>
      <c r="G64" s="48"/>
      <c r="H64" s="49"/>
    </row>
    <row r="65" spans="1:8" ht="25.5" customHeight="1">
      <c r="A65" s="63" t="s">
        <v>152</v>
      </c>
      <c r="B65" s="70" t="s">
        <v>274</v>
      </c>
      <c r="C65" s="65">
        <f>SUM(C66,C115,C118)</f>
        <v>497120.6000000001</v>
      </c>
      <c r="D65" s="65">
        <f>SUM(D66,D115,D118)</f>
        <v>0</v>
      </c>
      <c r="E65" s="65">
        <f>SUM(E66,E115,E118)</f>
        <v>381751.8000000001</v>
      </c>
      <c r="F65" s="65">
        <f t="shared" si="0"/>
        <v>76.79259318563744</v>
      </c>
      <c r="G65" s="48"/>
      <c r="H65" s="49"/>
    </row>
    <row r="66" spans="1:8" ht="41.25" customHeight="1">
      <c r="A66" s="63" t="s">
        <v>275</v>
      </c>
      <c r="B66" s="70" t="s">
        <v>19</v>
      </c>
      <c r="C66" s="65">
        <f>SUM(C70,C67,C85,C107)</f>
        <v>498664.30000000005</v>
      </c>
      <c r="D66" s="65">
        <f>SUM(D70,D67,D85,D107)</f>
        <v>0</v>
      </c>
      <c r="E66" s="65">
        <f>SUM(E70,E67,E85,E107)</f>
        <v>383219.00000000006</v>
      </c>
      <c r="F66" s="65">
        <f t="shared" si="0"/>
        <v>76.84909467150547</v>
      </c>
      <c r="G66" s="48"/>
      <c r="H66" s="49"/>
    </row>
    <row r="67" spans="1:8" ht="39" customHeight="1">
      <c r="A67" s="63" t="s">
        <v>20</v>
      </c>
      <c r="B67" s="70" t="s">
        <v>21</v>
      </c>
      <c r="C67" s="65">
        <f>SUM(C68:C69)</f>
        <v>211384</v>
      </c>
      <c r="D67" s="65">
        <f>SUM(D68:D69)</f>
        <v>0</v>
      </c>
      <c r="E67" s="65">
        <f>SUM(E68:E69)</f>
        <v>158538</v>
      </c>
      <c r="F67" s="65">
        <f t="shared" si="0"/>
        <v>75</v>
      </c>
      <c r="G67" s="48"/>
      <c r="H67" s="49"/>
    </row>
    <row r="68" spans="1:8" ht="32.25" customHeight="1">
      <c r="A68" s="66" t="s">
        <v>270</v>
      </c>
      <c r="B68" s="71" t="s">
        <v>22</v>
      </c>
      <c r="C68" s="68">
        <v>211384</v>
      </c>
      <c r="D68" s="69"/>
      <c r="E68" s="50">
        <v>158538</v>
      </c>
      <c r="F68" s="50">
        <f t="shared" si="0"/>
        <v>75</v>
      </c>
      <c r="G68" s="48"/>
      <c r="H68" s="49"/>
    </row>
    <row r="69" spans="1:8" ht="12.75" hidden="1">
      <c r="A69" s="66" t="s">
        <v>171</v>
      </c>
      <c r="B69" s="71"/>
      <c r="C69" s="68"/>
      <c r="D69" s="69"/>
      <c r="E69" s="50"/>
      <c r="F69" s="50" t="e">
        <f t="shared" si="0"/>
        <v>#DIV/0!</v>
      </c>
      <c r="G69" s="48"/>
      <c r="H69" s="49"/>
    </row>
    <row r="70" spans="1:8" ht="50.25" customHeight="1">
      <c r="A70" s="63" t="s">
        <v>153</v>
      </c>
      <c r="B70" s="70" t="s">
        <v>23</v>
      </c>
      <c r="C70" s="65">
        <f>SUM(C71:C73)</f>
        <v>44705.6</v>
      </c>
      <c r="D70" s="65">
        <f>SUM(D71:D73)</f>
        <v>0</v>
      </c>
      <c r="E70" s="65">
        <f>SUM(E71:E73)</f>
        <v>29287.399999999998</v>
      </c>
      <c r="F70" s="65">
        <f t="shared" si="0"/>
        <v>65.51170323180989</v>
      </c>
      <c r="G70" s="48"/>
      <c r="H70" s="49"/>
    </row>
    <row r="71" spans="1:8" ht="30" customHeight="1">
      <c r="A71" s="66" t="s">
        <v>24</v>
      </c>
      <c r="B71" s="71" t="s">
        <v>25</v>
      </c>
      <c r="C71" s="68">
        <v>4865</v>
      </c>
      <c r="D71" s="69"/>
      <c r="E71" s="50">
        <v>4542.9</v>
      </c>
      <c r="F71" s="50">
        <f t="shared" si="0"/>
        <v>93.3792394655704</v>
      </c>
      <c r="G71" s="48"/>
      <c r="H71" s="49"/>
    </row>
    <row r="72" spans="1:8" ht="44.25" customHeight="1">
      <c r="A72" s="66" t="s">
        <v>293</v>
      </c>
      <c r="B72" s="71" t="s">
        <v>294</v>
      </c>
      <c r="C72" s="68">
        <v>17573.6</v>
      </c>
      <c r="D72" s="69"/>
      <c r="E72" s="50">
        <v>17558.8</v>
      </c>
      <c r="F72" s="50">
        <f t="shared" si="0"/>
        <v>99.91578276505669</v>
      </c>
      <c r="G72" s="48"/>
      <c r="H72" s="49"/>
    </row>
    <row r="73" spans="1:8" ht="33.75" customHeight="1">
      <c r="A73" s="73" t="s">
        <v>272</v>
      </c>
      <c r="B73" s="74" t="s">
        <v>26</v>
      </c>
      <c r="C73" s="75">
        <f>SUM(C74:C84)</f>
        <v>22267</v>
      </c>
      <c r="D73" s="75">
        <f>SUM(D74:D84)</f>
        <v>0</v>
      </c>
      <c r="E73" s="75">
        <f>SUM(E74:E84)</f>
        <v>7185.700000000001</v>
      </c>
      <c r="F73" s="75">
        <f t="shared" si="0"/>
        <v>32.27062469124714</v>
      </c>
      <c r="G73" s="48"/>
      <c r="H73" s="49"/>
    </row>
    <row r="74" spans="1:8" ht="73.5" customHeight="1">
      <c r="A74" s="66" t="s">
        <v>27</v>
      </c>
      <c r="B74" s="71" t="s">
        <v>28</v>
      </c>
      <c r="C74" s="68">
        <v>2000</v>
      </c>
      <c r="D74" s="69"/>
      <c r="E74" s="50">
        <v>1478</v>
      </c>
      <c r="F74" s="50">
        <f t="shared" si="0"/>
        <v>73.9</v>
      </c>
      <c r="G74" s="48"/>
      <c r="H74" s="49"/>
    </row>
    <row r="75" spans="1:8" ht="89.25">
      <c r="A75" s="66" t="s">
        <v>29</v>
      </c>
      <c r="B75" s="71" t="s">
        <v>367</v>
      </c>
      <c r="C75" s="68">
        <v>8468</v>
      </c>
      <c r="D75" s="69"/>
      <c r="E75" s="50">
        <v>0</v>
      </c>
      <c r="F75" s="50">
        <f t="shared" si="0"/>
        <v>0</v>
      </c>
      <c r="G75" s="48"/>
      <c r="H75" s="49"/>
    </row>
    <row r="76" spans="1:8" ht="75.75" customHeight="1">
      <c r="A76" s="66" t="s">
        <v>30</v>
      </c>
      <c r="B76" s="71" t="s">
        <v>295</v>
      </c>
      <c r="C76" s="68">
        <v>254</v>
      </c>
      <c r="D76" s="69"/>
      <c r="E76" s="50">
        <v>148.2</v>
      </c>
      <c r="F76" s="50">
        <f t="shared" si="0"/>
        <v>58.34645669291338</v>
      </c>
      <c r="G76" s="48"/>
      <c r="H76" s="49"/>
    </row>
    <row r="77" spans="1:8" ht="40.5" customHeight="1">
      <c r="A77" s="66" t="s">
        <v>307</v>
      </c>
      <c r="B77" s="71" t="s">
        <v>308</v>
      </c>
      <c r="C77" s="68">
        <v>903</v>
      </c>
      <c r="D77" s="69"/>
      <c r="E77" s="50">
        <v>903</v>
      </c>
      <c r="F77" s="50">
        <f t="shared" si="0"/>
        <v>100</v>
      </c>
      <c r="G77" s="48"/>
      <c r="H77" s="49"/>
    </row>
    <row r="78" spans="1:8" ht="34.5" customHeight="1">
      <c r="A78" s="66" t="s">
        <v>31</v>
      </c>
      <c r="B78" s="71" t="s">
        <v>32</v>
      </c>
      <c r="C78" s="68">
        <v>158</v>
      </c>
      <c r="D78" s="69"/>
      <c r="E78" s="50">
        <v>99</v>
      </c>
      <c r="F78" s="50">
        <f t="shared" si="0"/>
        <v>62.65822784810127</v>
      </c>
      <c r="G78" s="48"/>
      <c r="H78" s="49"/>
    </row>
    <row r="79" spans="1:8" ht="84" customHeight="1">
      <c r="A79" s="66" t="s">
        <v>33</v>
      </c>
      <c r="B79" s="71" t="s">
        <v>34</v>
      </c>
      <c r="C79" s="68">
        <v>924</v>
      </c>
      <c r="D79" s="69"/>
      <c r="E79" s="50">
        <v>437.4</v>
      </c>
      <c r="F79" s="50">
        <f t="shared" si="0"/>
        <v>47.33766233766234</v>
      </c>
      <c r="G79" s="48"/>
      <c r="H79" s="49"/>
    </row>
    <row r="80" spans="1:8" ht="97.5" customHeight="1">
      <c r="A80" s="66" t="s">
        <v>35</v>
      </c>
      <c r="B80" s="71" t="s">
        <v>36</v>
      </c>
      <c r="C80" s="68">
        <v>1626</v>
      </c>
      <c r="D80" s="69"/>
      <c r="E80" s="50">
        <v>0</v>
      </c>
      <c r="F80" s="50">
        <f>SUM(E80*100/C80)</f>
        <v>0</v>
      </c>
      <c r="G80" s="48"/>
      <c r="H80" s="49"/>
    </row>
    <row r="81" spans="1:8" ht="57" customHeight="1">
      <c r="A81" s="66" t="s">
        <v>321</v>
      </c>
      <c r="B81" s="71" t="s">
        <v>362</v>
      </c>
      <c r="C81" s="68">
        <v>7934</v>
      </c>
      <c r="D81" s="69"/>
      <c r="E81" s="50">
        <v>4120.1</v>
      </c>
      <c r="F81" s="50">
        <f>SUM(E81*100/C81)</f>
        <v>51.92966977564911</v>
      </c>
      <c r="G81" s="48"/>
      <c r="H81" s="49"/>
    </row>
    <row r="82" spans="1:8" ht="102.75" customHeight="1" hidden="1">
      <c r="A82" s="66" t="s">
        <v>322</v>
      </c>
      <c r="B82" s="71" t="s">
        <v>351</v>
      </c>
      <c r="C82" s="68"/>
      <c r="D82" s="69"/>
      <c r="E82" s="50"/>
      <c r="F82" s="50" t="e">
        <f>SUM(E82*100/C82)</f>
        <v>#DIV/0!</v>
      </c>
      <c r="G82" s="48"/>
      <c r="H82" s="49"/>
    </row>
    <row r="83" spans="1:8" ht="110.25" customHeight="1" hidden="1">
      <c r="A83" s="66" t="s">
        <v>323</v>
      </c>
      <c r="B83" s="71" t="s">
        <v>329</v>
      </c>
      <c r="C83" s="68"/>
      <c r="D83" s="69"/>
      <c r="E83" s="50"/>
      <c r="F83" s="50" t="e">
        <f>SUM(E83*100/C83)</f>
        <v>#DIV/0!</v>
      </c>
      <c r="G83" s="48"/>
      <c r="H83" s="49"/>
    </row>
    <row r="84" spans="1:8" ht="102" hidden="1">
      <c r="A84" s="66" t="s">
        <v>324</v>
      </c>
      <c r="B84" s="71" t="s">
        <v>328</v>
      </c>
      <c r="C84" s="68"/>
      <c r="D84" s="69"/>
      <c r="E84" s="50"/>
      <c r="F84" s="50" t="e">
        <f t="shared" si="0"/>
        <v>#DIV/0!</v>
      </c>
      <c r="G84" s="48"/>
      <c r="H84" s="49"/>
    </row>
    <row r="85" spans="1:8" ht="36.75" customHeight="1">
      <c r="A85" s="63" t="s">
        <v>271</v>
      </c>
      <c r="B85" s="70" t="s">
        <v>37</v>
      </c>
      <c r="C85" s="65">
        <f>SUM(C86+C87+C88+C97+C98+C99+C100+C101)</f>
        <v>236148.2</v>
      </c>
      <c r="D85" s="65">
        <f>SUM(D86:D88,D97:D101,D102)</f>
        <v>0</v>
      </c>
      <c r="E85" s="65">
        <f>SUM(E86:E88,E97:E101,E102)</f>
        <v>190470.40000000002</v>
      </c>
      <c r="F85" s="65">
        <f aca="true" t="shared" si="1" ref="F85:F120">SUM(E85*100/C85)</f>
        <v>80.65714665620997</v>
      </c>
      <c r="G85" s="48"/>
      <c r="H85" s="49"/>
    </row>
    <row r="86" spans="1:8" ht="41.25" customHeight="1">
      <c r="A86" s="66" t="s">
        <v>286</v>
      </c>
      <c r="B86" s="71" t="s">
        <v>306</v>
      </c>
      <c r="C86" s="68">
        <v>1289</v>
      </c>
      <c r="D86" s="69"/>
      <c r="E86" s="50">
        <v>966.8</v>
      </c>
      <c r="F86" s="50">
        <f t="shared" si="1"/>
        <v>75.00387897595034</v>
      </c>
      <c r="G86" s="48"/>
      <c r="H86" s="49"/>
    </row>
    <row r="87" spans="1:8" ht="48.75" customHeight="1">
      <c r="A87" s="66" t="s">
        <v>281</v>
      </c>
      <c r="B87" s="71" t="s">
        <v>38</v>
      </c>
      <c r="C87" s="68">
        <v>29222</v>
      </c>
      <c r="D87" s="69"/>
      <c r="E87" s="50">
        <v>22149.4</v>
      </c>
      <c r="F87" s="50">
        <f t="shared" si="1"/>
        <v>75.7970022585723</v>
      </c>
      <c r="G87" s="48"/>
      <c r="H87" s="49"/>
    </row>
    <row r="88" spans="1:8" ht="45.75" customHeight="1">
      <c r="A88" s="73" t="s">
        <v>282</v>
      </c>
      <c r="B88" s="74" t="s">
        <v>39</v>
      </c>
      <c r="C88" s="75">
        <f>SUM(C89:C96)</f>
        <v>191855</v>
      </c>
      <c r="D88" s="75">
        <f>SUM(D89:D96)</f>
        <v>0</v>
      </c>
      <c r="E88" s="75">
        <f>SUM(E89:E96)</f>
        <v>160269.9</v>
      </c>
      <c r="F88" s="75">
        <f t="shared" si="1"/>
        <v>83.53699408407391</v>
      </c>
      <c r="G88" s="48"/>
      <c r="H88" s="49"/>
    </row>
    <row r="89" spans="1:8" ht="72.75" customHeight="1">
      <c r="A89" s="66" t="s">
        <v>40</v>
      </c>
      <c r="B89" s="71" t="s">
        <v>41</v>
      </c>
      <c r="C89" s="68">
        <v>1871</v>
      </c>
      <c r="D89" s="69"/>
      <c r="E89" s="50">
        <v>1091.4</v>
      </c>
      <c r="F89" s="50">
        <f t="shared" si="1"/>
        <v>58.33244254409408</v>
      </c>
      <c r="G89" s="48"/>
      <c r="H89" s="49"/>
    </row>
    <row r="90" spans="1:8" ht="93" customHeight="1">
      <c r="A90" s="66" t="s">
        <v>42</v>
      </c>
      <c r="B90" s="71" t="s">
        <v>43</v>
      </c>
      <c r="C90" s="68">
        <v>3788</v>
      </c>
      <c r="D90" s="69"/>
      <c r="E90" s="50">
        <v>1841.5</v>
      </c>
      <c r="F90" s="50">
        <f t="shared" si="1"/>
        <v>48.614044350580784</v>
      </c>
      <c r="G90" s="48"/>
      <c r="H90" s="49"/>
    </row>
    <row r="91" spans="1:8" ht="123" customHeight="1">
      <c r="A91" s="66" t="s">
        <v>44</v>
      </c>
      <c r="B91" s="71" t="s">
        <v>45</v>
      </c>
      <c r="C91" s="68">
        <v>4232</v>
      </c>
      <c r="D91" s="69"/>
      <c r="E91" s="50">
        <v>2672.8</v>
      </c>
      <c r="F91" s="50">
        <f t="shared" si="1"/>
        <v>63.156899810964084</v>
      </c>
      <c r="G91" s="48"/>
      <c r="H91" s="49"/>
    </row>
    <row r="92" spans="1:8" ht="87.75" customHeight="1">
      <c r="A92" s="66" t="s">
        <v>46</v>
      </c>
      <c r="B92" s="71" t="s">
        <v>172</v>
      </c>
      <c r="C92" s="68">
        <v>3329</v>
      </c>
      <c r="D92" s="69"/>
      <c r="E92" s="50">
        <v>1955.1</v>
      </c>
      <c r="F92" s="50">
        <f t="shared" si="1"/>
        <v>58.72934815259838</v>
      </c>
      <c r="G92" s="48"/>
      <c r="H92" s="49"/>
    </row>
    <row r="93" spans="1:8" ht="236.25" customHeight="1">
      <c r="A93" s="66" t="s">
        <v>47</v>
      </c>
      <c r="B93" s="71" t="s">
        <v>48</v>
      </c>
      <c r="C93" s="68">
        <v>119282</v>
      </c>
      <c r="D93" s="69"/>
      <c r="E93" s="50">
        <v>105864</v>
      </c>
      <c r="F93" s="50">
        <f t="shared" si="1"/>
        <v>88.75102697808555</v>
      </c>
      <c r="G93" s="48"/>
      <c r="H93" s="49"/>
    </row>
    <row r="94" spans="1:8" ht="44.25" customHeight="1">
      <c r="A94" s="66" t="s">
        <v>49</v>
      </c>
      <c r="B94" s="71" t="s">
        <v>50</v>
      </c>
      <c r="C94" s="68">
        <v>10756</v>
      </c>
      <c r="D94" s="69"/>
      <c r="E94" s="50">
        <v>6388.7</v>
      </c>
      <c r="F94" s="50">
        <f t="shared" si="1"/>
        <v>59.396615842320564</v>
      </c>
      <c r="G94" s="48"/>
      <c r="H94" s="49"/>
    </row>
    <row r="95" spans="1:8" ht="66" customHeight="1">
      <c r="A95" s="66" t="s">
        <v>51</v>
      </c>
      <c r="B95" s="71" t="s">
        <v>52</v>
      </c>
      <c r="C95" s="68">
        <v>409</v>
      </c>
      <c r="D95" s="69"/>
      <c r="E95" s="50">
        <v>202.4</v>
      </c>
      <c r="F95" s="50">
        <f t="shared" si="1"/>
        <v>49.48655256723716</v>
      </c>
      <c r="G95" s="48"/>
      <c r="H95" s="49"/>
    </row>
    <row r="96" spans="1:8" ht="109.5" customHeight="1">
      <c r="A96" s="66" t="s">
        <v>53</v>
      </c>
      <c r="B96" s="71" t="s">
        <v>280</v>
      </c>
      <c r="C96" s="68">
        <v>48188</v>
      </c>
      <c r="D96" s="69"/>
      <c r="E96" s="50">
        <v>40254</v>
      </c>
      <c r="F96" s="50">
        <f t="shared" si="1"/>
        <v>83.53531999667968</v>
      </c>
      <c r="G96" s="48"/>
      <c r="H96" s="49"/>
    </row>
    <row r="97" spans="1:8" ht="72" customHeight="1">
      <c r="A97" s="66" t="s">
        <v>283</v>
      </c>
      <c r="B97" s="71" t="s">
        <v>54</v>
      </c>
      <c r="C97" s="68">
        <v>4894</v>
      </c>
      <c r="D97" s="69"/>
      <c r="E97" s="50">
        <v>1655</v>
      </c>
      <c r="F97" s="50">
        <f>SUM(E97*100/C97)</f>
        <v>33.81691867592971</v>
      </c>
      <c r="G97" s="48"/>
      <c r="H97" s="49"/>
    </row>
    <row r="98" spans="1:8" ht="84.75" customHeight="1">
      <c r="A98" s="66" t="s">
        <v>337</v>
      </c>
      <c r="B98" s="71" t="s">
        <v>361</v>
      </c>
      <c r="C98" s="68">
        <v>895.2</v>
      </c>
      <c r="D98" s="69"/>
      <c r="E98" s="50">
        <v>895.1</v>
      </c>
      <c r="F98" s="50">
        <f>SUM(E98*100/C98)</f>
        <v>99.98882931188561</v>
      </c>
      <c r="G98" s="48"/>
      <c r="H98" s="49"/>
    </row>
    <row r="99" spans="1:8" ht="68.25" customHeight="1" hidden="1">
      <c r="A99" s="66" t="s">
        <v>337</v>
      </c>
      <c r="B99" s="71" t="s">
        <v>327</v>
      </c>
      <c r="C99" s="68">
        <v>0</v>
      </c>
      <c r="D99" s="69"/>
      <c r="E99" s="50"/>
      <c r="F99" s="50" t="e">
        <f>SUM(E99*100/C99)</f>
        <v>#DIV/0!</v>
      </c>
      <c r="G99" s="48"/>
      <c r="H99" s="49"/>
    </row>
    <row r="100" spans="1:8" ht="33.75" customHeight="1" hidden="1">
      <c r="A100" s="66" t="s">
        <v>330</v>
      </c>
      <c r="B100" s="71" t="s">
        <v>331</v>
      </c>
      <c r="C100" s="68"/>
      <c r="D100" s="69"/>
      <c r="E100" s="50"/>
      <c r="F100" s="50" t="e">
        <f>SUM(E100*100/C100)</f>
        <v>#DIV/0!</v>
      </c>
      <c r="G100" s="48"/>
      <c r="H100" s="49"/>
    </row>
    <row r="101" spans="1:8" ht="64.5" customHeight="1">
      <c r="A101" s="66" t="s">
        <v>325</v>
      </c>
      <c r="B101" s="71" t="s">
        <v>326</v>
      </c>
      <c r="C101" s="68">
        <v>7993</v>
      </c>
      <c r="D101" s="69"/>
      <c r="E101" s="50">
        <v>4534.2</v>
      </c>
      <c r="F101" s="50">
        <f t="shared" si="1"/>
        <v>56.72713624421369</v>
      </c>
      <c r="G101" s="48"/>
      <c r="H101" s="49"/>
    </row>
    <row r="102" spans="1:8" ht="25.5" hidden="1">
      <c r="A102" s="73" t="s">
        <v>284</v>
      </c>
      <c r="B102" s="74" t="s">
        <v>55</v>
      </c>
      <c r="C102" s="75">
        <f>SUM(C103:C106)</f>
        <v>0</v>
      </c>
      <c r="D102" s="69"/>
      <c r="E102" s="50"/>
      <c r="F102" s="50" t="e">
        <f t="shared" si="1"/>
        <v>#DIV/0!</v>
      </c>
      <c r="G102" s="48"/>
      <c r="H102" s="49"/>
    </row>
    <row r="103" spans="1:8" ht="12.75" hidden="1">
      <c r="A103" s="66" t="s">
        <v>284</v>
      </c>
      <c r="B103" s="71"/>
      <c r="C103" s="68"/>
      <c r="D103" s="69"/>
      <c r="E103" s="50"/>
      <c r="F103" s="50" t="e">
        <f t="shared" si="1"/>
        <v>#DIV/0!</v>
      </c>
      <c r="G103" s="48"/>
      <c r="H103" s="49"/>
    </row>
    <row r="104" spans="1:8" ht="12.75" hidden="1">
      <c r="A104" s="66" t="s">
        <v>284</v>
      </c>
      <c r="B104" s="71"/>
      <c r="C104" s="68"/>
      <c r="D104" s="69"/>
      <c r="E104" s="50"/>
      <c r="F104" s="50" t="e">
        <f t="shared" si="1"/>
        <v>#DIV/0!</v>
      </c>
      <c r="G104" s="48"/>
      <c r="H104" s="49"/>
    </row>
    <row r="105" spans="1:8" ht="12.75" hidden="1">
      <c r="A105" s="76" t="s">
        <v>284</v>
      </c>
      <c r="B105" s="72"/>
      <c r="C105" s="68"/>
      <c r="D105" s="69"/>
      <c r="E105" s="50"/>
      <c r="F105" s="50" t="e">
        <f t="shared" si="1"/>
        <v>#DIV/0!</v>
      </c>
      <c r="G105" s="48"/>
      <c r="H105" s="49"/>
    </row>
    <row r="106" spans="1:8" ht="12.75" hidden="1">
      <c r="A106" s="66" t="s">
        <v>284</v>
      </c>
      <c r="B106" s="71"/>
      <c r="C106" s="68"/>
      <c r="D106" s="69"/>
      <c r="E106" s="50"/>
      <c r="F106" s="50" t="e">
        <f t="shared" si="1"/>
        <v>#DIV/0!</v>
      </c>
      <c r="G106" s="48"/>
      <c r="H106" s="49"/>
    </row>
    <row r="107" spans="1:8" ht="21.75" customHeight="1">
      <c r="A107" s="63" t="s">
        <v>155</v>
      </c>
      <c r="B107" s="70" t="s">
        <v>56</v>
      </c>
      <c r="C107" s="65">
        <f>SUM(C108:C109,C114,C113)</f>
        <v>6426.5</v>
      </c>
      <c r="D107" s="65">
        <f>SUM(D108:D109,D114,D113)</f>
        <v>0</v>
      </c>
      <c r="E107" s="65">
        <f>SUM(E108:E109,E114,E113)</f>
        <v>4923.2</v>
      </c>
      <c r="F107" s="65">
        <f t="shared" si="1"/>
        <v>76.60779584532794</v>
      </c>
      <c r="G107" s="48"/>
      <c r="H107" s="49"/>
    </row>
    <row r="108" spans="1:8" ht="58.5" customHeight="1">
      <c r="A108" s="66" t="s">
        <v>291</v>
      </c>
      <c r="B108" s="71" t="s">
        <v>305</v>
      </c>
      <c r="C108" s="68">
        <v>3030</v>
      </c>
      <c r="D108" s="69"/>
      <c r="E108" s="50">
        <v>3030</v>
      </c>
      <c r="F108" s="50">
        <f t="shared" si="1"/>
        <v>100</v>
      </c>
      <c r="G108" s="48"/>
      <c r="H108" s="49"/>
    </row>
    <row r="109" spans="1:8" ht="81.75" customHeight="1">
      <c r="A109" s="73" t="s">
        <v>285</v>
      </c>
      <c r="B109" s="74" t="s">
        <v>57</v>
      </c>
      <c r="C109" s="75">
        <f>SUM(C110:C112)</f>
        <v>3396.5</v>
      </c>
      <c r="D109" s="75">
        <f>SUM(D110:D112)</f>
        <v>0</v>
      </c>
      <c r="E109" s="75">
        <f>SUM(E110:E112)</f>
        <v>1893.1999999999998</v>
      </c>
      <c r="F109" s="50">
        <f t="shared" si="1"/>
        <v>55.73973207713822</v>
      </c>
      <c r="G109" s="48"/>
      <c r="H109" s="49"/>
    </row>
    <row r="110" spans="1:8" ht="76.5" customHeight="1">
      <c r="A110" s="66" t="s">
        <v>355</v>
      </c>
      <c r="B110" s="71" t="s">
        <v>58</v>
      </c>
      <c r="C110" s="68">
        <v>960</v>
      </c>
      <c r="D110" s="69"/>
      <c r="E110" s="50">
        <f>638.7+75</f>
        <v>713.7</v>
      </c>
      <c r="F110" s="50">
        <f t="shared" si="1"/>
        <v>74.34375</v>
      </c>
      <c r="G110" s="48"/>
      <c r="H110" s="49"/>
    </row>
    <row r="111" spans="1:8" ht="74.25" customHeight="1">
      <c r="A111" s="66" t="s">
        <v>356</v>
      </c>
      <c r="B111" s="71" t="s">
        <v>59</v>
      </c>
      <c r="C111" s="68">
        <v>627.9</v>
      </c>
      <c r="D111" s="69"/>
      <c r="E111" s="50">
        <v>370.9</v>
      </c>
      <c r="F111" s="50">
        <f t="shared" si="1"/>
        <v>59.06991559165473</v>
      </c>
      <c r="G111" s="48"/>
      <c r="H111" s="49"/>
    </row>
    <row r="112" spans="1:8" ht="77.25" customHeight="1">
      <c r="A112" s="66" t="s">
        <v>357</v>
      </c>
      <c r="B112" s="71" t="s">
        <v>60</v>
      </c>
      <c r="C112" s="68">
        <v>1808.6</v>
      </c>
      <c r="D112" s="69"/>
      <c r="E112" s="50">
        <v>808.6</v>
      </c>
      <c r="F112" s="50">
        <f t="shared" si="1"/>
        <v>44.708614397876815</v>
      </c>
      <c r="G112" s="48"/>
      <c r="H112" s="49"/>
    </row>
    <row r="113" spans="1:8" ht="38.25" hidden="1">
      <c r="A113" s="66" t="s">
        <v>287</v>
      </c>
      <c r="B113" s="71" t="s">
        <v>61</v>
      </c>
      <c r="C113" s="68"/>
      <c r="D113" s="69"/>
      <c r="E113" s="50"/>
      <c r="F113" s="50" t="e">
        <f t="shared" si="1"/>
        <v>#DIV/0!</v>
      </c>
      <c r="G113" s="48"/>
      <c r="H113" s="49"/>
    </row>
    <row r="114" spans="1:8" ht="76.5" hidden="1">
      <c r="A114" s="66" t="s">
        <v>292</v>
      </c>
      <c r="B114" s="71" t="s">
        <v>62</v>
      </c>
      <c r="C114" s="68"/>
      <c r="D114" s="69"/>
      <c r="E114" s="50"/>
      <c r="F114" s="50" t="e">
        <f t="shared" si="1"/>
        <v>#DIV/0!</v>
      </c>
      <c r="G114" s="48"/>
      <c r="H114" s="49"/>
    </row>
    <row r="115" spans="1:8" ht="23.25" customHeight="1">
      <c r="A115" s="63" t="s">
        <v>63</v>
      </c>
      <c r="B115" s="70" t="s">
        <v>64</v>
      </c>
      <c r="C115" s="65">
        <f>SUM(C116:C117)</f>
        <v>1298.9</v>
      </c>
      <c r="D115" s="65">
        <f>SUM(D116:D117)</f>
        <v>0</v>
      </c>
      <c r="E115" s="65">
        <f>SUM(E116:E117)</f>
        <v>1415.4</v>
      </c>
      <c r="F115" s="65">
        <f t="shared" si="1"/>
        <v>108.9691277234583</v>
      </c>
      <c r="G115" s="48"/>
      <c r="H115" s="49"/>
    </row>
    <row r="116" spans="1:8" ht="47.25" customHeight="1">
      <c r="A116" s="66" t="s">
        <v>65</v>
      </c>
      <c r="B116" s="71" t="s">
        <v>314</v>
      </c>
      <c r="C116" s="68">
        <v>1007</v>
      </c>
      <c r="D116" s="69"/>
      <c r="E116" s="50">
        <v>707</v>
      </c>
      <c r="F116" s="50">
        <f t="shared" si="1"/>
        <v>70.2085402184707</v>
      </c>
      <c r="G116" s="48"/>
      <c r="H116" s="49"/>
    </row>
    <row r="117" spans="1:8" ht="37.5" customHeight="1">
      <c r="A117" s="66" t="s">
        <v>68</v>
      </c>
      <c r="B117" s="71" t="s">
        <v>311</v>
      </c>
      <c r="C117" s="68">
        <v>291.9</v>
      </c>
      <c r="D117" s="69"/>
      <c r="E117" s="50">
        <v>708.4</v>
      </c>
      <c r="F117" s="50" t="s">
        <v>368</v>
      </c>
      <c r="G117" s="48"/>
      <c r="H117" s="49"/>
    </row>
    <row r="118" spans="1:8" ht="40.5" customHeight="1">
      <c r="A118" s="63" t="s">
        <v>69</v>
      </c>
      <c r="B118" s="70" t="s">
        <v>312</v>
      </c>
      <c r="C118" s="65">
        <f>SUM(C119)</f>
        <v>-2842.6</v>
      </c>
      <c r="D118" s="65">
        <f>SUM(D119)</f>
        <v>0</v>
      </c>
      <c r="E118" s="65">
        <f>SUM(E119)</f>
        <v>-2882.6</v>
      </c>
      <c r="F118" s="65">
        <v>0</v>
      </c>
      <c r="G118" s="48"/>
      <c r="H118" s="49"/>
    </row>
    <row r="119" spans="1:8" ht="50.25" customHeight="1">
      <c r="A119" s="66" t="s">
        <v>304</v>
      </c>
      <c r="B119" s="71" t="s">
        <v>313</v>
      </c>
      <c r="C119" s="50">
        <v>-2842.6</v>
      </c>
      <c r="D119" s="69"/>
      <c r="E119" s="50">
        <v>-2882.6</v>
      </c>
      <c r="F119" s="50">
        <v>0</v>
      </c>
      <c r="G119" s="48"/>
      <c r="H119" s="49"/>
    </row>
    <row r="120" spans="1:11" ht="24.75" customHeight="1">
      <c r="A120" s="77"/>
      <c r="B120" s="78" t="s">
        <v>66</v>
      </c>
      <c r="C120" s="79">
        <f>SUM(C65+C9)</f>
        <v>760612.9000000001</v>
      </c>
      <c r="D120" s="79">
        <f>SUM(D65+D9)</f>
        <v>0</v>
      </c>
      <c r="E120" s="79">
        <f>SUM(E65+E9)</f>
        <v>539163.9000000001</v>
      </c>
      <c r="F120" s="79">
        <f t="shared" si="1"/>
        <v>70.88545303399404</v>
      </c>
      <c r="G120" s="48"/>
      <c r="H120" s="49"/>
      <c r="J120" s="82"/>
      <c r="K120" s="82"/>
    </row>
    <row r="121" spans="1:11" ht="18" customHeight="1">
      <c r="A121" s="130" t="s">
        <v>233</v>
      </c>
      <c r="B121" s="131"/>
      <c r="C121" s="131"/>
      <c r="D121" s="131"/>
      <c r="E121" s="131"/>
      <c r="F121" s="132"/>
      <c r="G121" s="94"/>
      <c r="H121" s="49"/>
      <c r="J121" s="82"/>
      <c r="K121" s="82"/>
    </row>
    <row r="122" spans="1:8" ht="18.75" customHeight="1">
      <c r="A122" s="95" t="s">
        <v>185</v>
      </c>
      <c r="B122" s="96" t="s">
        <v>221</v>
      </c>
      <c r="C122" s="51">
        <f>C124+C125+C126+C127+C128+C129+C130+C131</f>
        <v>113703.6</v>
      </c>
      <c r="D122" s="51">
        <f>D124+D126+D127+D128+D129+D130+D131</f>
        <v>25206.399999999998</v>
      </c>
      <c r="E122" s="51">
        <f>E124+E125+E126+E128+E129+E130+E131</f>
        <v>77143.9</v>
      </c>
      <c r="F122" s="56">
        <f>E122/C122*100</f>
        <v>67.84648858963128</v>
      </c>
      <c r="G122" s="97">
        <v>96.3</v>
      </c>
      <c r="H122" s="98">
        <f>E122/D122*100</f>
        <v>306.04886060683003</v>
      </c>
    </row>
    <row r="123" spans="1:8" ht="13.5">
      <c r="A123" s="99"/>
      <c r="B123" s="100" t="s">
        <v>186</v>
      </c>
      <c r="C123" s="52"/>
      <c r="D123" s="52"/>
      <c r="E123" s="57"/>
      <c r="F123" s="56"/>
      <c r="G123" s="101"/>
      <c r="H123" s="98"/>
    </row>
    <row r="124" spans="1:8" ht="33.75" customHeight="1">
      <c r="A124" s="102">
        <v>102</v>
      </c>
      <c r="B124" s="100" t="s">
        <v>188</v>
      </c>
      <c r="C124" s="52">
        <v>2226.4</v>
      </c>
      <c r="D124" s="52">
        <v>483.1</v>
      </c>
      <c r="E124" s="57">
        <v>1752.7</v>
      </c>
      <c r="F124" s="52">
        <f aca="true" t="shared" si="2" ref="F124:F181">E124/C124*100</f>
        <v>78.72349982033776</v>
      </c>
      <c r="G124" s="101">
        <v>92.8</v>
      </c>
      <c r="H124" s="98">
        <f aca="true" t="shared" si="3" ref="H124:H181">E124/D124*100</f>
        <v>362.80273235354997</v>
      </c>
    </row>
    <row r="125" spans="1:8" ht="41.25" customHeight="1">
      <c r="A125" s="102">
        <v>103</v>
      </c>
      <c r="B125" s="100" t="s">
        <v>363</v>
      </c>
      <c r="C125" s="52">
        <v>1000</v>
      </c>
      <c r="D125" s="52"/>
      <c r="E125" s="57">
        <v>284.1</v>
      </c>
      <c r="F125" s="52">
        <f t="shared" si="2"/>
        <v>28.410000000000004</v>
      </c>
      <c r="G125" s="101"/>
      <c r="H125" s="98"/>
    </row>
    <row r="126" spans="1:8" ht="46.5" customHeight="1">
      <c r="A126" s="102">
        <v>104</v>
      </c>
      <c r="B126" s="100" t="s">
        <v>191</v>
      </c>
      <c r="C126" s="52">
        <v>66186.1</v>
      </c>
      <c r="D126" s="52">
        <v>18561.1</v>
      </c>
      <c r="E126" s="57">
        <v>55731.5</v>
      </c>
      <c r="F126" s="52">
        <f t="shared" si="2"/>
        <v>84.20423623691379</v>
      </c>
      <c r="G126" s="101">
        <v>96.6</v>
      </c>
      <c r="H126" s="98">
        <f t="shared" si="3"/>
        <v>300.25968288517385</v>
      </c>
    </row>
    <row r="127" spans="1:8" ht="22.5" customHeight="1" hidden="1">
      <c r="A127" s="102">
        <v>105</v>
      </c>
      <c r="B127" s="100" t="s">
        <v>189</v>
      </c>
      <c r="C127" s="52"/>
      <c r="D127" s="52"/>
      <c r="E127" s="57"/>
      <c r="F127" s="52" t="e">
        <f t="shared" si="2"/>
        <v>#DIV/0!</v>
      </c>
      <c r="G127" s="101"/>
      <c r="H127" s="98" t="e">
        <f t="shared" si="3"/>
        <v>#DIV/0!</v>
      </c>
    </row>
    <row r="128" spans="1:8" ht="42" customHeight="1">
      <c r="A128" s="102">
        <v>106</v>
      </c>
      <c r="B128" s="100" t="s">
        <v>190</v>
      </c>
      <c r="C128" s="52">
        <v>14388</v>
      </c>
      <c r="D128" s="52">
        <v>2739.4</v>
      </c>
      <c r="E128" s="57">
        <v>9877.4</v>
      </c>
      <c r="F128" s="52">
        <f t="shared" si="2"/>
        <v>68.65026410897971</v>
      </c>
      <c r="G128" s="101">
        <v>96.1</v>
      </c>
      <c r="H128" s="98">
        <f t="shared" si="3"/>
        <v>360.56800759290354</v>
      </c>
    </row>
    <row r="129" spans="1:8" ht="32.25" customHeight="1">
      <c r="A129" s="102">
        <v>107</v>
      </c>
      <c r="B129" s="100" t="s">
        <v>318</v>
      </c>
      <c r="C129" s="52">
        <v>218.7</v>
      </c>
      <c r="D129" s="52"/>
      <c r="E129" s="57">
        <v>0</v>
      </c>
      <c r="F129" s="52">
        <f t="shared" si="2"/>
        <v>0</v>
      </c>
      <c r="G129" s="101"/>
      <c r="H129" s="98"/>
    </row>
    <row r="130" spans="1:8" ht="21.75" customHeight="1">
      <c r="A130" s="102">
        <v>111</v>
      </c>
      <c r="B130" s="100" t="s">
        <v>192</v>
      </c>
      <c r="C130" s="52">
        <v>500</v>
      </c>
      <c r="D130" s="52"/>
      <c r="E130" s="57">
        <v>0</v>
      </c>
      <c r="F130" s="52">
        <f>E130/C130*100</f>
        <v>0</v>
      </c>
      <c r="G130" s="101"/>
      <c r="H130" s="98"/>
    </row>
    <row r="131" spans="1:8" ht="21.75" customHeight="1">
      <c r="A131" s="102">
        <v>113</v>
      </c>
      <c r="B131" s="100" t="s">
        <v>193</v>
      </c>
      <c r="C131" s="52">
        <v>29184.4</v>
      </c>
      <c r="D131" s="52">
        <v>3422.8</v>
      </c>
      <c r="E131" s="57">
        <v>9498.2</v>
      </c>
      <c r="F131" s="52">
        <f t="shared" si="2"/>
        <v>32.54546949740272</v>
      </c>
      <c r="G131" s="101">
        <v>95.7</v>
      </c>
      <c r="H131" s="98">
        <f t="shared" si="3"/>
        <v>277.49795489073273</v>
      </c>
    </row>
    <row r="132" spans="1:8" ht="23.25" customHeight="1">
      <c r="A132" s="103">
        <v>200</v>
      </c>
      <c r="B132" s="104" t="s">
        <v>222</v>
      </c>
      <c r="C132" s="53">
        <f>C134</f>
        <v>50</v>
      </c>
      <c r="D132" s="53">
        <f>D134</f>
        <v>0</v>
      </c>
      <c r="E132" s="53">
        <f>E134</f>
        <v>0</v>
      </c>
      <c r="F132" s="56">
        <f t="shared" si="2"/>
        <v>0</v>
      </c>
      <c r="G132" s="101">
        <v>0</v>
      </c>
      <c r="H132" s="98" t="e">
        <f t="shared" si="3"/>
        <v>#DIV/0!</v>
      </c>
    </row>
    <row r="133" spans="1:8" ht="17.25" customHeight="1">
      <c r="A133" s="105"/>
      <c r="B133" s="100" t="s">
        <v>186</v>
      </c>
      <c r="C133" s="52"/>
      <c r="D133" s="52"/>
      <c r="E133" s="57"/>
      <c r="F133" s="52"/>
      <c r="G133" s="101"/>
      <c r="H133" s="98"/>
    </row>
    <row r="134" spans="1:8" ht="20.25" customHeight="1">
      <c r="A134" s="102">
        <v>204</v>
      </c>
      <c r="B134" s="100" t="s">
        <v>196</v>
      </c>
      <c r="C134" s="52">
        <v>50</v>
      </c>
      <c r="D134" s="52"/>
      <c r="E134" s="57">
        <v>0</v>
      </c>
      <c r="F134" s="52">
        <f t="shared" si="2"/>
        <v>0</v>
      </c>
      <c r="G134" s="101"/>
      <c r="H134" s="98" t="e">
        <f t="shared" si="3"/>
        <v>#DIV/0!</v>
      </c>
    </row>
    <row r="135" spans="1:8" ht="33.75" customHeight="1">
      <c r="A135" s="103">
        <v>300</v>
      </c>
      <c r="B135" s="104" t="s">
        <v>223</v>
      </c>
      <c r="C135" s="53">
        <f>C137+C138+C139</f>
        <v>3094.1</v>
      </c>
      <c r="D135" s="53">
        <f>D137+D138+D139</f>
        <v>0</v>
      </c>
      <c r="E135" s="53">
        <f>E137+E138+E139</f>
        <v>1487</v>
      </c>
      <c r="F135" s="56">
        <f t="shared" si="2"/>
        <v>48.05920946317184</v>
      </c>
      <c r="G135" s="106">
        <v>58.6</v>
      </c>
      <c r="H135" s="98" t="e">
        <f t="shared" si="3"/>
        <v>#DIV/0!</v>
      </c>
    </row>
    <row r="136" spans="1:8" ht="12.75">
      <c r="A136" s="107"/>
      <c r="B136" s="100" t="s">
        <v>186</v>
      </c>
      <c r="C136" s="52"/>
      <c r="D136" s="52"/>
      <c r="E136" s="57"/>
      <c r="F136" s="52"/>
      <c r="G136" s="101"/>
      <c r="H136" s="98"/>
    </row>
    <row r="137" spans="1:8" ht="27" customHeight="1" hidden="1">
      <c r="A137" s="102">
        <v>302</v>
      </c>
      <c r="B137" s="100" t="s">
        <v>194</v>
      </c>
      <c r="C137" s="52"/>
      <c r="D137" s="52"/>
      <c r="E137" s="57"/>
      <c r="F137" s="52" t="e">
        <f t="shared" si="2"/>
        <v>#DIV/0!</v>
      </c>
      <c r="G137" s="101"/>
      <c r="H137" s="98" t="e">
        <f t="shared" si="3"/>
        <v>#DIV/0!</v>
      </c>
    </row>
    <row r="138" spans="1:8" ht="34.5" customHeight="1">
      <c r="A138" s="102">
        <v>309</v>
      </c>
      <c r="B138" s="100" t="s">
        <v>195</v>
      </c>
      <c r="C138" s="52">
        <v>2879</v>
      </c>
      <c r="D138" s="52"/>
      <c r="E138" s="57">
        <v>1487</v>
      </c>
      <c r="F138" s="52">
        <f t="shared" si="2"/>
        <v>51.64987843001042</v>
      </c>
      <c r="G138" s="101">
        <v>74.6</v>
      </c>
      <c r="H138" s="98" t="e">
        <f t="shared" si="3"/>
        <v>#DIV/0!</v>
      </c>
    </row>
    <row r="139" spans="1:8" ht="36.75" customHeight="1">
      <c r="A139" s="102">
        <v>314</v>
      </c>
      <c r="B139" s="100" t="s">
        <v>197</v>
      </c>
      <c r="C139" s="52">
        <v>215.1</v>
      </c>
      <c r="D139" s="52"/>
      <c r="E139" s="57">
        <v>0</v>
      </c>
      <c r="F139" s="52">
        <f t="shared" si="2"/>
        <v>0</v>
      </c>
      <c r="G139" s="101"/>
      <c r="H139" s="98" t="e">
        <f t="shared" si="3"/>
        <v>#DIV/0!</v>
      </c>
    </row>
    <row r="140" spans="1:8" ht="19.5" customHeight="1">
      <c r="A140" s="103">
        <v>400</v>
      </c>
      <c r="B140" s="104" t="s">
        <v>224</v>
      </c>
      <c r="C140" s="53">
        <f>C142+C143</f>
        <v>30172.5</v>
      </c>
      <c r="D140" s="53">
        <f>D142+D143</f>
        <v>0</v>
      </c>
      <c r="E140" s="53">
        <f>E142+E143</f>
        <v>17202.600000000002</v>
      </c>
      <c r="F140" s="56">
        <f t="shared" si="2"/>
        <v>57.01416853094706</v>
      </c>
      <c r="G140" s="106">
        <v>93.3</v>
      </c>
      <c r="H140" s="98" t="e">
        <f t="shared" si="3"/>
        <v>#DIV/0!</v>
      </c>
    </row>
    <row r="141" spans="1:8" ht="13.5">
      <c r="A141" s="102"/>
      <c r="B141" s="100" t="s">
        <v>186</v>
      </c>
      <c r="C141" s="52"/>
      <c r="D141" s="52"/>
      <c r="E141" s="57"/>
      <c r="F141" s="56"/>
      <c r="G141" s="101"/>
      <c r="H141" s="98"/>
    </row>
    <row r="142" spans="1:8" ht="24.75" customHeight="1">
      <c r="A142" s="102">
        <v>408</v>
      </c>
      <c r="B142" s="100" t="s">
        <v>198</v>
      </c>
      <c r="C142" s="52">
        <v>25461.2</v>
      </c>
      <c r="D142" s="52"/>
      <c r="E142" s="57">
        <v>16578.2</v>
      </c>
      <c r="F142" s="52">
        <f t="shared" si="2"/>
        <v>65.11162081912872</v>
      </c>
      <c r="G142" s="101">
        <v>95.3</v>
      </c>
      <c r="H142" s="98" t="e">
        <f t="shared" si="3"/>
        <v>#DIV/0!</v>
      </c>
    </row>
    <row r="143" spans="1:8" ht="27.75" customHeight="1">
      <c r="A143" s="102">
        <v>412</v>
      </c>
      <c r="B143" s="100" t="s">
        <v>199</v>
      </c>
      <c r="C143" s="52">
        <v>4711.3</v>
      </c>
      <c r="D143" s="52"/>
      <c r="E143" s="57">
        <v>624.4</v>
      </c>
      <c r="F143" s="52">
        <f t="shared" si="2"/>
        <v>13.253242204911594</v>
      </c>
      <c r="G143" s="101">
        <v>40.2</v>
      </c>
      <c r="H143" s="98" t="e">
        <f t="shared" si="3"/>
        <v>#DIV/0!</v>
      </c>
    </row>
    <row r="144" spans="1:8" ht="21" customHeight="1">
      <c r="A144" s="103">
        <v>500</v>
      </c>
      <c r="B144" s="104" t="s">
        <v>225</v>
      </c>
      <c r="C144" s="53">
        <f>C146+C147+C148</f>
        <v>4100.4</v>
      </c>
      <c r="D144" s="53">
        <f>D146+D147+D148</f>
        <v>7872.4</v>
      </c>
      <c r="E144" s="53">
        <f>E146+E147+E148</f>
        <v>432.1</v>
      </c>
      <c r="F144" s="56">
        <f t="shared" si="2"/>
        <v>10.537996293044582</v>
      </c>
      <c r="G144" s="101">
        <v>94.6</v>
      </c>
      <c r="H144" s="98">
        <f t="shared" si="3"/>
        <v>5.488796301000966</v>
      </c>
    </row>
    <row r="145" spans="1:8" ht="13.5">
      <c r="A145" s="102"/>
      <c r="B145" s="100" t="s">
        <v>186</v>
      </c>
      <c r="C145" s="52"/>
      <c r="D145" s="52"/>
      <c r="E145" s="57"/>
      <c r="F145" s="56"/>
      <c r="G145" s="101"/>
      <c r="H145" s="98"/>
    </row>
    <row r="146" spans="1:8" ht="26.25" customHeight="1" hidden="1">
      <c r="A146" s="102">
        <v>501</v>
      </c>
      <c r="B146" s="100" t="s">
        <v>207</v>
      </c>
      <c r="C146" s="52"/>
      <c r="D146" s="52">
        <v>7872.4</v>
      </c>
      <c r="E146" s="57">
        <v>0</v>
      </c>
      <c r="F146" s="56" t="e">
        <f t="shared" si="2"/>
        <v>#DIV/0!</v>
      </c>
      <c r="G146" s="101">
        <v>96.6</v>
      </c>
      <c r="H146" s="98">
        <f t="shared" si="3"/>
        <v>0</v>
      </c>
    </row>
    <row r="147" spans="1:8" ht="22.5" customHeight="1">
      <c r="A147" s="102">
        <v>502</v>
      </c>
      <c r="B147" s="100" t="s">
        <v>208</v>
      </c>
      <c r="C147" s="52">
        <v>4100.4</v>
      </c>
      <c r="D147" s="52"/>
      <c r="E147" s="57">
        <v>432.1</v>
      </c>
      <c r="F147" s="52">
        <f t="shared" si="2"/>
        <v>10.537996293044582</v>
      </c>
      <c r="G147" s="101">
        <v>92.1</v>
      </c>
      <c r="H147" s="98" t="e">
        <f t="shared" si="3"/>
        <v>#DIV/0!</v>
      </c>
    </row>
    <row r="148" spans="1:8" ht="21.75" customHeight="1" hidden="1">
      <c r="A148" s="102">
        <v>503</v>
      </c>
      <c r="B148" s="100" t="s">
        <v>209</v>
      </c>
      <c r="C148" s="52"/>
      <c r="D148" s="52"/>
      <c r="E148" s="57"/>
      <c r="F148" s="56" t="e">
        <f t="shared" si="2"/>
        <v>#DIV/0!</v>
      </c>
      <c r="G148" s="101">
        <v>100</v>
      </c>
      <c r="H148" s="98" t="e">
        <f t="shared" si="3"/>
        <v>#DIV/0!</v>
      </c>
    </row>
    <row r="149" spans="1:8" ht="20.25" customHeight="1">
      <c r="A149" s="103">
        <v>600</v>
      </c>
      <c r="B149" s="104" t="s">
        <v>226</v>
      </c>
      <c r="C149" s="53">
        <f>C151</f>
        <v>1125.6</v>
      </c>
      <c r="D149" s="53">
        <f>D151</f>
        <v>0</v>
      </c>
      <c r="E149" s="53">
        <f>E151</f>
        <v>1125.6</v>
      </c>
      <c r="F149" s="56">
        <f t="shared" si="2"/>
        <v>100</v>
      </c>
      <c r="G149" s="106">
        <v>98</v>
      </c>
      <c r="H149" s="98" t="e">
        <f t="shared" si="3"/>
        <v>#DIV/0!</v>
      </c>
    </row>
    <row r="150" spans="1:8" ht="16.5" customHeight="1">
      <c r="A150" s="102"/>
      <c r="B150" s="100" t="s">
        <v>186</v>
      </c>
      <c r="C150" s="52"/>
      <c r="D150" s="52"/>
      <c r="E150" s="57"/>
      <c r="F150" s="56"/>
      <c r="G150" s="101"/>
      <c r="H150" s="98"/>
    </row>
    <row r="151" spans="1:8" ht="27.75" customHeight="1">
      <c r="A151" s="102">
        <v>603</v>
      </c>
      <c r="B151" s="100" t="s">
        <v>200</v>
      </c>
      <c r="C151" s="52">
        <v>1125.6</v>
      </c>
      <c r="D151" s="52"/>
      <c r="E151" s="57">
        <v>1125.6</v>
      </c>
      <c r="F151" s="52">
        <f t="shared" si="2"/>
        <v>100</v>
      </c>
      <c r="G151" s="101">
        <v>98</v>
      </c>
      <c r="H151" s="98" t="e">
        <f t="shared" si="3"/>
        <v>#DIV/0!</v>
      </c>
    </row>
    <row r="152" spans="1:8" ht="24" customHeight="1">
      <c r="A152" s="103">
        <v>700</v>
      </c>
      <c r="B152" s="104" t="s">
        <v>227</v>
      </c>
      <c r="C152" s="53">
        <f>C154+C155+C156+C157+C158</f>
        <v>348959.80000000005</v>
      </c>
      <c r="D152" s="53">
        <f>D154+D155+D156+D157+D158</f>
        <v>0</v>
      </c>
      <c r="E152" s="53">
        <f>E154+E155+E156+E157+E158</f>
        <v>247236.69999999998</v>
      </c>
      <c r="F152" s="56">
        <f t="shared" si="2"/>
        <v>70.84962222009526</v>
      </c>
      <c r="G152" s="106">
        <v>97.8</v>
      </c>
      <c r="H152" s="98" t="e">
        <f t="shared" si="3"/>
        <v>#DIV/0!</v>
      </c>
    </row>
    <row r="153" spans="1:8" ht="19.5" customHeight="1">
      <c r="A153" s="102"/>
      <c r="B153" s="100" t="s">
        <v>186</v>
      </c>
      <c r="C153" s="52"/>
      <c r="D153" s="52"/>
      <c r="E153" s="57"/>
      <c r="F153" s="56"/>
      <c r="G153" s="101"/>
      <c r="H153" s="98"/>
    </row>
    <row r="154" spans="1:8" ht="19.5" customHeight="1">
      <c r="A154" s="102">
        <v>701</v>
      </c>
      <c r="B154" s="100" t="s">
        <v>201</v>
      </c>
      <c r="C154" s="52">
        <v>105939.4</v>
      </c>
      <c r="D154" s="52"/>
      <c r="E154" s="57">
        <v>75742.9</v>
      </c>
      <c r="F154" s="52">
        <f t="shared" si="2"/>
        <v>71.49644041782378</v>
      </c>
      <c r="G154" s="101">
        <v>97.3</v>
      </c>
      <c r="H154" s="98" t="e">
        <f t="shared" si="3"/>
        <v>#DIV/0!</v>
      </c>
    </row>
    <row r="155" spans="1:8" ht="19.5" customHeight="1">
      <c r="A155" s="102">
        <v>702</v>
      </c>
      <c r="B155" s="100" t="s">
        <v>202</v>
      </c>
      <c r="C155" s="52">
        <v>224825</v>
      </c>
      <c r="D155" s="52"/>
      <c r="E155" s="57">
        <v>159345</v>
      </c>
      <c r="F155" s="52">
        <f t="shared" si="2"/>
        <v>70.8751250972979</v>
      </c>
      <c r="G155" s="101">
        <v>98.6</v>
      </c>
      <c r="H155" s="98" t="e">
        <f t="shared" si="3"/>
        <v>#DIV/0!</v>
      </c>
    </row>
    <row r="156" spans="1:8" ht="32.25" customHeight="1">
      <c r="A156" s="102">
        <v>705</v>
      </c>
      <c r="B156" s="100" t="s">
        <v>203</v>
      </c>
      <c r="C156" s="52">
        <v>517</v>
      </c>
      <c r="D156" s="52"/>
      <c r="E156" s="57">
        <v>254.3</v>
      </c>
      <c r="F156" s="52">
        <f t="shared" si="2"/>
        <v>49.18762088974855</v>
      </c>
      <c r="G156" s="101">
        <v>2.1</v>
      </c>
      <c r="H156" s="98" t="e">
        <f t="shared" si="3"/>
        <v>#DIV/0!</v>
      </c>
    </row>
    <row r="157" spans="1:8" ht="21.75" customHeight="1">
      <c r="A157" s="102">
        <v>707</v>
      </c>
      <c r="B157" s="100" t="s">
        <v>210</v>
      </c>
      <c r="C157" s="52">
        <v>1682</v>
      </c>
      <c r="D157" s="52"/>
      <c r="E157" s="57">
        <v>1126.1</v>
      </c>
      <c r="F157" s="52">
        <f t="shared" si="2"/>
        <v>66.9500594530321</v>
      </c>
      <c r="G157" s="101">
        <v>75</v>
      </c>
      <c r="H157" s="98" t="e">
        <f t="shared" si="3"/>
        <v>#DIV/0!</v>
      </c>
    </row>
    <row r="158" spans="1:8" ht="24" customHeight="1">
      <c r="A158" s="102">
        <v>709</v>
      </c>
      <c r="B158" s="100" t="s">
        <v>204</v>
      </c>
      <c r="C158" s="52">
        <v>15996.4</v>
      </c>
      <c r="D158" s="52"/>
      <c r="E158" s="57">
        <v>10768.4</v>
      </c>
      <c r="F158" s="52">
        <f t="shared" si="2"/>
        <v>67.31764647045586</v>
      </c>
      <c r="G158" s="101">
        <v>94.9</v>
      </c>
      <c r="H158" s="98" t="e">
        <f t="shared" si="3"/>
        <v>#DIV/0!</v>
      </c>
    </row>
    <row r="159" spans="1:8" ht="25.5" customHeight="1">
      <c r="A159" s="103">
        <v>800</v>
      </c>
      <c r="B159" s="104" t="s">
        <v>228</v>
      </c>
      <c r="C159" s="53">
        <f>C161+C162</f>
        <v>56284.9</v>
      </c>
      <c r="D159" s="53">
        <f>D161+D162</f>
        <v>0</v>
      </c>
      <c r="E159" s="53">
        <f>E161+E162</f>
        <v>39884.799999999996</v>
      </c>
      <c r="F159" s="56">
        <f t="shared" si="2"/>
        <v>70.86234496285859</v>
      </c>
      <c r="G159" s="106">
        <v>96.4</v>
      </c>
      <c r="H159" s="98" t="e">
        <f t="shared" si="3"/>
        <v>#DIV/0!</v>
      </c>
    </row>
    <row r="160" spans="1:8" ht="19.5" customHeight="1">
      <c r="A160" s="102"/>
      <c r="B160" s="100" t="s">
        <v>186</v>
      </c>
      <c r="C160" s="52"/>
      <c r="D160" s="52"/>
      <c r="E160" s="57"/>
      <c r="F160" s="56"/>
      <c r="G160" s="101"/>
      <c r="H160" s="98"/>
    </row>
    <row r="161" spans="1:8" ht="19.5" customHeight="1">
      <c r="A161" s="102">
        <v>801</v>
      </c>
      <c r="B161" s="100" t="s">
        <v>205</v>
      </c>
      <c r="C161" s="52">
        <v>52530.4</v>
      </c>
      <c r="D161" s="52"/>
      <c r="E161" s="57">
        <v>37184.1</v>
      </c>
      <c r="F161" s="52">
        <f t="shared" si="2"/>
        <v>70.78586875409286</v>
      </c>
      <c r="G161" s="101">
        <v>96.8</v>
      </c>
      <c r="H161" s="98" t="e">
        <f t="shared" si="3"/>
        <v>#DIV/0!</v>
      </c>
    </row>
    <row r="162" spans="1:8" ht="24.75" customHeight="1">
      <c r="A162" s="102">
        <v>804</v>
      </c>
      <c r="B162" s="100" t="s">
        <v>206</v>
      </c>
      <c r="C162" s="52">
        <v>3754.5</v>
      </c>
      <c r="D162" s="52"/>
      <c r="E162" s="57">
        <v>2700.7</v>
      </c>
      <c r="F162" s="52">
        <f t="shared" si="2"/>
        <v>71.93234784924756</v>
      </c>
      <c r="G162" s="101">
        <v>91.4</v>
      </c>
      <c r="H162" s="98" t="e">
        <f t="shared" si="3"/>
        <v>#DIV/0!</v>
      </c>
    </row>
    <row r="163" spans="1:8" ht="24.75" customHeight="1">
      <c r="A163" s="103">
        <v>900</v>
      </c>
      <c r="B163" s="104" t="s">
        <v>229</v>
      </c>
      <c r="C163" s="53">
        <f>C165+C166+C167+C168</f>
        <v>30359.4</v>
      </c>
      <c r="D163" s="53">
        <f>D165+D166+D167+D168</f>
        <v>0</v>
      </c>
      <c r="E163" s="53">
        <f>E165+E166+E167+E168</f>
        <v>10885</v>
      </c>
      <c r="F163" s="56">
        <f t="shared" si="2"/>
        <v>35.85380475239959</v>
      </c>
      <c r="G163" s="106">
        <v>98.3</v>
      </c>
      <c r="H163" s="98" t="e">
        <f t="shared" si="3"/>
        <v>#DIV/0!</v>
      </c>
    </row>
    <row r="164" spans="1:8" ht="18.75" customHeight="1">
      <c r="A164" s="102"/>
      <c r="B164" s="100" t="s">
        <v>186</v>
      </c>
      <c r="C164" s="52"/>
      <c r="D164" s="52"/>
      <c r="E164" s="57"/>
      <c r="F164" s="56"/>
      <c r="G164" s="101"/>
      <c r="H164" s="98"/>
    </row>
    <row r="165" spans="1:8" ht="23.25" customHeight="1">
      <c r="A165" s="102">
        <v>901</v>
      </c>
      <c r="B165" s="100" t="s">
        <v>211</v>
      </c>
      <c r="C165" s="52">
        <v>20150</v>
      </c>
      <c r="D165" s="52"/>
      <c r="E165" s="57">
        <v>6796.3</v>
      </c>
      <c r="F165" s="52">
        <f t="shared" si="2"/>
        <v>33.728535980148884</v>
      </c>
      <c r="G165" s="101">
        <v>98.4</v>
      </c>
      <c r="H165" s="98" t="e">
        <f t="shared" si="3"/>
        <v>#DIV/0!</v>
      </c>
    </row>
    <row r="166" spans="1:8" ht="23.25" customHeight="1">
      <c r="A166" s="102">
        <v>902</v>
      </c>
      <c r="B166" s="100" t="s">
        <v>212</v>
      </c>
      <c r="C166" s="52">
        <v>9329.7</v>
      </c>
      <c r="D166" s="52"/>
      <c r="E166" s="57">
        <v>4039</v>
      </c>
      <c r="F166" s="52">
        <f t="shared" si="2"/>
        <v>43.29185289987888</v>
      </c>
      <c r="G166" s="101">
        <v>98.9</v>
      </c>
      <c r="H166" s="98" t="e">
        <f t="shared" si="3"/>
        <v>#DIV/0!</v>
      </c>
    </row>
    <row r="167" spans="1:8" ht="21" customHeight="1">
      <c r="A167" s="102">
        <v>904</v>
      </c>
      <c r="B167" s="100" t="s">
        <v>213</v>
      </c>
      <c r="C167" s="52">
        <v>49.7</v>
      </c>
      <c r="D167" s="52"/>
      <c r="E167" s="57">
        <v>49.7</v>
      </c>
      <c r="F167" s="52">
        <f t="shared" si="2"/>
        <v>100</v>
      </c>
      <c r="G167" s="101">
        <v>95.1</v>
      </c>
      <c r="H167" s="98" t="e">
        <f t="shared" si="3"/>
        <v>#DIV/0!</v>
      </c>
    </row>
    <row r="168" spans="1:8" ht="21" customHeight="1">
      <c r="A168" s="108">
        <v>909</v>
      </c>
      <c r="B168" s="109" t="s">
        <v>319</v>
      </c>
      <c r="C168" s="54">
        <v>830</v>
      </c>
      <c r="D168" s="54"/>
      <c r="E168" s="58">
        <v>0</v>
      </c>
      <c r="F168" s="52">
        <f t="shared" si="2"/>
        <v>0</v>
      </c>
      <c r="G168" s="110"/>
      <c r="H168" s="98" t="e">
        <f t="shared" si="3"/>
        <v>#DIV/0!</v>
      </c>
    </row>
    <row r="169" spans="1:8" ht="21.75" customHeight="1">
      <c r="A169" s="103">
        <v>1000</v>
      </c>
      <c r="B169" s="104" t="s">
        <v>230</v>
      </c>
      <c r="C169" s="53">
        <f>C171+C172+C173</f>
        <v>92315.5</v>
      </c>
      <c r="D169" s="53">
        <f>D171+D172+D173</f>
        <v>0</v>
      </c>
      <c r="E169" s="53">
        <f>E171+E172+E173</f>
        <v>62238.1</v>
      </c>
      <c r="F169" s="56">
        <f t="shared" si="2"/>
        <v>67.4189058175496</v>
      </c>
      <c r="G169" s="106">
        <v>98.8</v>
      </c>
      <c r="H169" s="98" t="e">
        <f t="shared" si="3"/>
        <v>#DIV/0!</v>
      </c>
    </row>
    <row r="170" spans="1:8" ht="12.75">
      <c r="A170" s="107"/>
      <c r="B170" s="100" t="s">
        <v>186</v>
      </c>
      <c r="C170" s="52"/>
      <c r="D170" s="52"/>
      <c r="E170" s="57"/>
      <c r="F170" s="52"/>
      <c r="G170" s="101"/>
      <c r="H170" s="98"/>
    </row>
    <row r="171" spans="1:8" ht="18.75" customHeight="1">
      <c r="A171" s="107">
        <v>1001</v>
      </c>
      <c r="B171" s="100" t="s">
        <v>214</v>
      </c>
      <c r="C171" s="52">
        <v>3593.4</v>
      </c>
      <c r="D171" s="52"/>
      <c r="E171" s="57">
        <v>2599.6</v>
      </c>
      <c r="F171" s="52">
        <f t="shared" si="2"/>
        <v>72.34374130350086</v>
      </c>
      <c r="G171" s="101">
        <v>99.9</v>
      </c>
      <c r="H171" s="98" t="e">
        <f t="shared" si="3"/>
        <v>#DIV/0!</v>
      </c>
    </row>
    <row r="172" spans="1:8" ht="21.75" customHeight="1">
      <c r="A172" s="107">
        <v>1003</v>
      </c>
      <c r="B172" s="100" t="s">
        <v>215</v>
      </c>
      <c r="C172" s="52">
        <v>76091.1</v>
      </c>
      <c r="D172" s="52"/>
      <c r="E172" s="57">
        <v>54045.5</v>
      </c>
      <c r="F172" s="52">
        <f t="shared" si="2"/>
        <v>71.02736062430428</v>
      </c>
      <c r="G172" s="101">
        <v>99.6</v>
      </c>
      <c r="H172" s="98" t="e">
        <f t="shared" si="3"/>
        <v>#DIV/0!</v>
      </c>
    </row>
    <row r="173" spans="1:8" ht="21" customHeight="1">
      <c r="A173" s="107">
        <v>1004</v>
      </c>
      <c r="B173" s="100" t="s">
        <v>216</v>
      </c>
      <c r="C173" s="52">
        <v>12631</v>
      </c>
      <c r="D173" s="52"/>
      <c r="E173" s="57">
        <v>5593</v>
      </c>
      <c r="F173" s="52">
        <f t="shared" si="2"/>
        <v>44.27994616419919</v>
      </c>
      <c r="G173" s="101">
        <v>87.8</v>
      </c>
      <c r="H173" s="98" t="e">
        <f t="shared" si="3"/>
        <v>#DIV/0!</v>
      </c>
    </row>
    <row r="174" spans="1:8" ht="21.75" customHeight="1">
      <c r="A174" s="103">
        <v>1100</v>
      </c>
      <c r="B174" s="104" t="s">
        <v>231</v>
      </c>
      <c r="C174" s="53">
        <f>C176+C177</f>
        <v>68722.1</v>
      </c>
      <c r="D174" s="53">
        <f>D176+D177</f>
        <v>0</v>
      </c>
      <c r="E174" s="53">
        <f>E176+E177</f>
        <v>47006.700000000004</v>
      </c>
      <c r="F174" s="56">
        <f t="shared" si="2"/>
        <v>68.40114024455015</v>
      </c>
      <c r="G174" s="106">
        <v>97.3</v>
      </c>
      <c r="H174" s="98" t="e">
        <f t="shared" si="3"/>
        <v>#DIV/0!</v>
      </c>
    </row>
    <row r="175" spans="1:8" ht="18.75" customHeight="1">
      <c r="A175" s="107"/>
      <c r="B175" s="100" t="s">
        <v>186</v>
      </c>
      <c r="C175" s="52"/>
      <c r="D175" s="52"/>
      <c r="E175" s="57"/>
      <c r="F175" s="52"/>
      <c r="G175" s="101"/>
      <c r="H175" s="98"/>
    </row>
    <row r="176" spans="1:8" ht="20.25" customHeight="1">
      <c r="A176" s="107">
        <v>1101</v>
      </c>
      <c r="B176" s="100" t="s">
        <v>217</v>
      </c>
      <c r="C176" s="52">
        <v>67844.1</v>
      </c>
      <c r="D176" s="52"/>
      <c r="E176" s="57">
        <v>46557.3</v>
      </c>
      <c r="F176" s="52">
        <f t="shared" si="2"/>
        <v>68.62394813992668</v>
      </c>
      <c r="G176" s="101">
        <v>97.3</v>
      </c>
      <c r="H176" s="98" t="e">
        <f t="shared" si="3"/>
        <v>#DIV/0!</v>
      </c>
    </row>
    <row r="177" spans="1:8" ht="20.25" customHeight="1">
      <c r="A177" s="111">
        <v>1102</v>
      </c>
      <c r="B177" s="109" t="s">
        <v>320</v>
      </c>
      <c r="C177" s="54">
        <v>878</v>
      </c>
      <c r="D177" s="54"/>
      <c r="E177" s="58">
        <v>449.4</v>
      </c>
      <c r="F177" s="52">
        <f t="shared" si="2"/>
        <v>51.184510250569474</v>
      </c>
      <c r="G177" s="110"/>
      <c r="H177" s="98" t="e">
        <f t="shared" si="3"/>
        <v>#DIV/0!</v>
      </c>
    </row>
    <row r="178" spans="1:8" ht="36" customHeight="1">
      <c r="A178" s="103">
        <v>1300</v>
      </c>
      <c r="B178" s="104" t="s">
        <v>232</v>
      </c>
      <c r="C178" s="53">
        <f>C180</f>
        <v>5132</v>
      </c>
      <c r="D178" s="53">
        <f>D180</f>
        <v>0</v>
      </c>
      <c r="E178" s="53">
        <f>E180</f>
        <v>3698.2</v>
      </c>
      <c r="F178" s="56">
        <f t="shared" si="2"/>
        <v>72.06157443491816</v>
      </c>
      <c r="G178" s="106">
        <v>88.1</v>
      </c>
      <c r="H178" s="98" t="e">
        <f t="shared" si="3"/>
        <v>#DIV/0!</v>
      </c>
    </row>
    <row r="179" spans="1:8" ht="17.25" customHeight="1">
      <c r="A179" s="107"/>
      <c r="B179" s="100" t="s">
        <v>186</v>
      </c>
      <c r="C179" s="52"/>
      <c r="D179" s="52"/>
      <c r="E179" s="57"/>
      <c r="F179" s="52"/>
      <c r="G179" s="101"/>
      <c r="H179" s="98"/>
    </row>
    <row r="180" spans="1:8" ht="31.5" customHeight="1">
      <c r="A180" s="107">
        <v>1301</v>
      </c>
      <c r="B180" s="100" t="s">
        <v>218</v>
      </c>
      <c r="C180" s="52">
        <v>5132</v>
      </c>
      <c r="D180" s="52"/>
      <c r="E180" s="57">
        <v>3698.2</v>
      </c>
      <c r="F180" s="52">
        <f t="shared" si="2"/>
        <v>72.06157443491816</v>
      </c>
      <c r="G180" s="101">
        <v>88.1</v>
      </c>
      <c r="H180" s="98" t="e">
        <f t="shared" si="3"/>
        <v>#DIV/0!</v>
      </c>
    </row>
    <row r="181" spans="1:8" ht="24" customHeight="1">
      <c r="A181" s="99"/>
      <c r="B181" s="112" t="s">
        <v>220</v>
      </c>
      <c r="C181" s="55">
        <f>C122+C132+C135+C140+C144+C149+C152+C159+C163+C169+C174+C178</f>
        <v>754019.9</v>
      </c>
      <c r="D181" s="55">
        <f>D122+D132+D135+D140+D144+D149+D152+D159+D163+D169+D174+D178</f>
        <v>33078.799999999996</v>
      </c>
      <c r="E181" s="55">
        <f>E122+E132+E135+E140+E144+E149+E152+E159+E163+E169+E174+E178</f>
        <v>508340.7</v>
      </c>
      <c r="F181" s="55">
        <f t="shared" si="2"/>
        <v>67.41741166247735</v>
      </c>
      <c r="G181" s="113">
        <v>97.4</v>
      </c>
      <c r="H181" s="98">
        <f t="shared" si="3"/>
        <v>1536.7567747318526</v>
      </c>
    </row>
    <row r="182" spans="1:8" ht="12.75" customHeight="1">
      <c r="A182" s="114"/>
      <c r="B182" s="115"/>
      <c r="C182" s="50"/>
      <c r="D182" s="50"/>
      <c r="E182" s="59"/>
      <c r="F182" s="59"/>
      <c r="G182" s="101"/>
      <c r="H182" s="49"/>
    </row>
    <row r="183" spans="1:8" ht="48.75" customHeight="1">
      <c r="A183" s="114"/>
      <c r="B183" s="104" t="s">
        <v>219</v>
      </c>
      <c r="C183" s="56">
        <f>SUM(C120-C181)</f>
        <v>6593.000000000116</v>
      </c>
      <c r="D183" s="56">
        <f>SUM(D120-D181)</f>
        <v>-33078.799999999996</v>
      </c>
      <c r="E183" s="56">
        <f>SUM(E120-E181)</f>
        <v>30823.200000000128</v>
      </c>
      <c r="F183" s="56"/>
      <c r="G183" s="116"/>
      <c r="H183" s="49"/>
    </row>
    <row r="184" spans="1:8" ht="39" customHeight="1">
      <c r="A184" s="103" t="s">
        <v>176</v>
      </c>
      <c r="B184" s="104" t="s">
        <v>179</v>
      </c>
      <c r="C184" s="56">
        <f>C186+C191+C196</f>
        <v>-6593</v>
      </c>
      <c r="D184" s="56"/>
      <c r="E184" s="56">
        <f>E186+E191+E196</f>
        <v>-30823.199999999953</v>
      </c>
      <c r="F184" s="117"/>
      <c r="G184" s="118"/>
      <c r="H184" s="49"/>
    </row>
    <row r="185" spans="1:8" ht="36" customHeight="1" hidden="1">
      <c r="A185" s="103" t="s">
        <v>177</v>
      </c>
      <c r="B185" s="104" t="s">
        <v>178</v>
      </c>
      <c r="C185" s="56">
        <f>C186</f>
        <v>-8000</v>
      </c>
      <c r="D185" s="56"/>
      <c r="E185" s="56">
        <f>E186</f>
        <v>-10000</v>
      </c>
      <c r="F185" s="55"/>
      <c r="G185" s="119"/>
      <c r="H185" s="49"/>
    </row>
    <row r="186" spans="1:8" ht="41.25" customHeight="1">
      <c r="A186" s="103" t="s">
        <v>242</v>
      </c>
      <c r="B186" s="104" t="s">
        <v>251</v>
      </c>
      <c r="C186" s="56">
        <f>C187+C189</f>
        <v>-8000</v>
      </c>
      <c r="D186" s="56"/>
      <c r="E186" s="56">
        <f>E187+E189</f>
        <v>-10000</v>
      </c>
      <c r="F186" s="55"/>
      <c r="G186" s="119"/>
      <c r="H186" s="49"/>
    </row>
    <row r="187" spans="1:8" ht="37.5" customHeight="1">
      <c r="A187" s="120" t="s">
        <v>243</v>
      </c>
      <c r="B187" s="115" t="s">
        <v>234</v>
      </c>
      <c r="C187" s="50">
        <f>C188</f>
        <v>45000</v>
      </c>
      <c r="D187" s="50"/>
      <c r="E187" s="50">
        <f>E188</f>
        <v>45000</v>
      </c>
      <c r="F187" s="120"/>
      <c r="G187" s="121"/>
      <c r="H187" s="49"/>
    </row>
    <row r="188" spans="1:8" ht="34.5" customHeight="1">
      <c r="A188" s="120" t="s">
        <v>246</v>
      </c>
      <c r="B188" s="115" t="s">
        <v>235</v>
      </c>
      <c r="C188" s="50">
        <v>45000</v>
      </c>
      <c r="D188" s="50"/>
      <c r="E188" s="59">
        <v>45000</v>
      </c>
      <c r="F188" s="120"/>
      <c r="G188" s="121"/>
      <c r="H188" s="49"/>
    </row>
    <row r="189" spans="1:8" ht="35.25" customHeight="1">
      <c r="A189" s="120" t="s">
        <v>244</v>
      </c>
      <c r="B189" s="115" t="s">
        <v>236</v>
      </c>
      <c r="C189" s="50">
        <f>C190</f>
        <v>-53000</v>
      </c>
      <c r="D189" s="50"/>
      <c r="E189" s="50">
        <f>E190</f>
        <v>-55000</v>
      </c>
      <c r="F189" s="120"/>
      <c r="G189" s="121"/>
      <c r="H189" s="49"/>
    </row>
    <row r="190" spans="1:8" ht="37.5" customHeight="1">
      <c r="A190" s="120" t="s">
        <v>247</v>
      </c>
      <c r="B190" s="115" t="s">
        <v>237</v>
      </c>
      <c r="C190" s="50">
        <v>-53000</v>
      </c>
      <c r="D190" s="50"/>
      <c r="E190" s="59">
        <v>-55000</v>
      </c>
      <c r="F190" s="120"/>
      <c r="G190" s="121"/>
      <c r="H190" s="49"/>
    </row>
    <row r="191" spans="1:8" ht="33" customHeight="1" hidden="1">
      <c r="A191" s="103" t="s">
        <v>245</v>
      </c>
      <c r="B191" s="104" t="s">
        <v>252</v>
      </c>
      <c r="C191" s="56">
        <f>C193+C195</f>
        <v>0</v>
      </c>
      <c r="D191" s="56"/>
      <c r="E191" s="56">
        <f>E193+E195</f>
        <v>0</v>
      </c>
      <c r="F191" s="55"/>
      <c r="G191" s="119"/>
      <c r="H191" s="49"/>
    </row>
    <row r="192" spans="1:8" ht="36" customHeight="1" hidden="1">
      <c r="A192" s="120" t="s">
        <v>332</v>
      </c>
      <c r="B192" s="115" t="s">
        <v>238</v>
      </c>
      <c r="C192" s="50">
        <f>C193</f>
        <v>0</v>
      </c>
      <c r="D192" s="50"/>
      <c r="E192" s="50">
        <f>E193</f>
        <v>0</v>
      </c>
      <c r="F192" s="120"/>
      <c r="G192" s="121"/>
      <c r="H192" s="49"/>
    </row>
    <row r="193" spans="1:8" ht="43.5" customHeight="1" hidden="1">
      <c r="A193" s="120" t="s">
        <v>333</v>
      </c>
      <c r="B193" s="115" t="s">
        <v>239</v>
      </c>
      <c r="C193" s="50"/>
      <c r="D193" s="50"/>
      <c r="E193" s="59"/>
      <c r="F193" s="120"/>
      <c r="G193" s="121"/>
      <c r="H193" s="49"/>
    </row>
    <row r="194" spans="1:8" ht="48" customHeight="1" hidden="1">
      <c r="A194" s="120" t="s">
        <v>334</v>
      </c>
      <c r="B194" s="115" t="s">
        <v>240</v>
      </c>
      <c r="C194" s="50">
        <f>C195</f>
        <v>0</v>
      </c>
      <c r="D194" s="50"/>
      <c r="E194" s="50">
        <f>E195</f>
        <v>0</v>
      </c>
      <c r="F194" s="120"/>
      <c r="G194" s="121"/>
      <c r="H194" s="49"/>
    </row>
    <row r="195" spans="1:8" ht="45.75" customHeight="1" hidden="1">
      <c r="A195" s="120" t="s">
        <v>335</v>
      </c>
      <c r="B195" s="115" t="s">
        <v>241</v>
      </c>
      <c r="C195" s="50"/>
      <c r="D195" s="50"/>
      <c r="E195" s="59"/>
      <c r="F195" s="120"/>
      <c r="G195" s="121"/>
      <c r="H195" s="49"/>
    </row>
    <row r="196" spans="1:8" ht="37.5" customHeight="1">
      <c r="A196" s="103" t="s">
        <v>248</v>
      </c>
      <c r="B196" s="104" t="s">
        <v>253</v>
      </c>
      <c r="C196" s="56">
        <f>C198+C200</f>
        <v>1407</v>
      </c>
      <c r="D196" s="56"/>
      <c r="E196" s="56">
        <f>E198+E200</f>
        <v>-20823.199999999953</v>
      </c>
      <c r="F196" s="55"/>
      <c r="G196" s="119"/>
      <c r="H196" s="49"/>
    </row>
    <row r="197" spans="1:8" ht="30" customHeight="1">
      <c r="A197" s="120" t="s">
        <v>180</v>
      </c>
      <c r="B197" s="115" t="s">
        <v>181</v>
      </c>
      <c r="C197" s="52">
        <f>C198</f>
        <v>-805612.9</v>
      </c>
      <c r="D197" s="52"/>
      <c r="E197" s="52">
        <f>E198</f>
        <v>-588636.7</v>
      </c>
      <c r="F197" s="55"/>
      <c r="G197" s="119"/>
      <c r="H197" s="49"/>
    </row>
    <row r="198" spans="1:8" ht="30.75" customHeight="1">
      <c r="A198" s="120" t="s">
        <v>249</v>
      </c>
      <c r="B198" s="115" t="s">
        <v>254</v>
      </c>
      <c r="C198" s="50">
        <v>-805612.9</v>
      </c>
      <c r="D198" s="50"/>
      <c r="E198" s="59">
        <v>-588636.7</v>
      </c>
      <c r="F198" s="120"/>
      <c r="G198" s="121"/>
      <c r="H198" s="49"/>
    </row>
    <row r="199" spans="1:8" ht="27" customHeight="1">
      <c r="A199" s="120" t="s">
        <v>183</v>
      </c>
      <c r="B199" s="115" t="s">
        <v>182</v>
      </c>
      <c r="C199" s="50">
        <f>C200</f>
        <v>807019.9</v>
      </c>
      <c r="D199" s="50"/>
      <c r="E199" s="50">
        <f>E200</f>
        <v>567813.5</v>
      </c>
      <c r="F199" s="120"/>
      <c r="G199" s="121"/>
      <c r="H199" s="49"/>
    </row>
    <row r="200" spans="1:8" ht="29.25" customHeight="1">
      <c r="A200" s="120" t="s">
        <v>250</v>
      </c>
      <c r="B200" s="115" t="s">
        <v>255</v>
      </c>
      <c r="C200" s="50">
        <v>807019.9</v>
      </c>
      <c r="D200" s="50"/>
      <c r="E200" s="59">
        <v>567813.5</v>
      </c>
      <c r="F200" s="120"/>
      <c r="G200" s="121"/>
      <c r="H200" s="49"/>
    </row>
    <row r="201" spans="5:7" ht="12">
      <c r="E201" s="122"/>
      <c r="F201" s="122"/>
      <c r="G201" s="122"/>
    </row>
    <row r="202" spans="5:7" ht="12">
      <c r="E202" s="122"/>
      <c r="F202" s="122"/>
      <c r="G202" s="122"/>
    </row>
    <row r="203" spans="5:7" ht="12">
      <c r="E203" s="122"/>
      <c r="F203" s="122"/>
      <c r="G203" s="122"/>
    </row>
    <row r="204" spans="5:7" ht="12">
      <c r="E204" s="122"/>
      <c r="F204" s="122"/>
      <c r="G204" s="122"/>
    </row>
    <row r="205" spans="5:7" ht="12">
      <c r="E205" s="122"/>
      <c r="F205" s="122"/>
      <c r="G205" s="122"/>
    </row>
    <row r="206" spans="5:7" ht="12">
      <c r="E206" s="122"/>
      <c r="F206" s="122"/>
      <c r="G206" s="122"/>
    </row>
    <row r="207" spans="5:7" ht="12">
      <c r="E207" s="122"/>
      <c r="F207" s="122"/>
      <c r="G207" s="122"/>
    </row>
    <row r="208" spans="5:7" ht="12">
      <c r="E208" s="122"/>
      <c r="F208" s="122"/>
      <c r="G208" s="122"/>
    </row>
    <row r="209" spans="5:7" ht="12">
      <c r="E209" s="122"/>
      <c r="F209" s="122"/>
      <c r="G209" s="122"/>
    </row>
    <row r="210" spans="5:7" ht="12">
      <c r="E210" s="122"/>
      <c r="F210" s="122"/>
      <c r="G210" s="122"/>
    </row>
    <row r="211" spans="5:7" ht="12">
      <c r="E211" s="122"/>
      <c r="F211" s="122"/>
      <c r="G211" s="122"/>
    </row>
    <row r="212" spans="5:7" ht="12">
      <c r="E212" s="122"/>
      <c r="F212" s="122"/>
      <c r="G212" s="122"/>
    </row>
    <row r="213" spans="5:7" ht="12">
      <c r="E213" s="122"/>
      <c r="F213" s="122"/>
      <c r="G213" s="122"/>
    </row>
    <row r="214" spans="5:7" ht="12">
      <c r="E214" s="122"/>
      <c r="F214" s="122"/>
      <c r="G214" s="122"/>
    </row>
    <row r="215" spans="5:7" ht="12">
      <c r="E215" s="122"/>
      <c r="F215" s="122"/>
      <c r="G215" s="122"/>
    </row>
    <row r="216" spans="5:7" ht="12">
      <c r="E216" s="122"/>
      <c r="F216" s="122"/>
      <c r="G216" s="122"/>
    </row>
    <row r="217" spans="5:7" ht="12">
      <c r="E217" s="122"/>
      <c r="F217" s="122"/>
      <c r="G217" s="122"/>
    </row>
    <row r="218" spans="5:7" ht="12">
      <c r="E218" s="122"/>
      <c r="F218" s="122"/>
      <c r="G218" s="122"/>
    </row>
    <row r="219" spans="5:7" ht="12">
      <c r="E219" s="122"/>
      <c r="F219" s="122"/>
      <c r="G219" s="122"/>
    </row>
    <row r="220" spans="5:7" ht="12">
      <c r="E220" s="122"/>
      <c r="F220" s="122"/>
      <c r="G220" s="122"/>
    </row>
    <row r="221" spans="5:7" ht="12">
      <c r="E221" s="122"/>
      <c r="F221" s="122"/>
      <c r="G221" s="122"/>
    </row>
    <row r="222" spans="5:7" ht="12">
      <c r="E222" s="122"/>
      <c r="F222" s="122"/>
      <c r="G222" s="122"/>
    </row>
    <row r="223" spans="5:7" ht="12">
      <c r="E223" s="122"/>
      <c r="F223" s="122"/>
      <c r="G223" s="122"/>
    </row>
    <row r="224" spans="5:7" ht="12">
      <c r="E224" s="122"/>
      <c r="F224" s="122"/>
      <c r="G224" s="122"/>
    </row>
    <row r="225" spans="5:7" ht="12">
      <c r="E225" s="122"/>
      <c r="F225" s="122"/>
      <c r="G225" s="122"/>
    </row>
    <row r="226" spans="5:7" ht="12">
      <c r="E226" s="122"/>
      <c r="F226" s="122"/>
      <c r="G226" s="122"/>
    </row>
    <row r="227" spans="5:7" ht="12">
      <c r="E227" s="122"/>
      <c r="F227" s="122"/>
      <c r="G227" s="122"/>
    </row>
    <row r="228" spans="5:7" ht="12">
      <c r="E228" s="122"/>
      <c r="F228" s="122"/>
      <c r="G228" s="122"/>
    </row>
    <row r="229" spans="5:7" ht="12">
      <c r="E229" s="122"/>
      <c r="F229" s="122"/>
      <c r="G229" s="122"/>
    </row>
    <row r="230" spans="5:7" ht="12">
      <c r="E230" s="122"/>
      <c r="F230" s="122"/>
      <c r="G230" s="122"/>
    </row>
    <row r="231" spans="5:7" ht="12">
      <c r="E231" s="122"/>
      <c r="F231" s="122"/>
      <c r="G231" s="122"/>
    </row>
    <row r="232" spans="5:7" ht="12">
      <c r="E232" s="122"/>
      <c r="F232" s="122"/>
      <c r="G232" s="122"/>
    </row>
    <row r="233" spans="5:7" ht="12">
      <c r="E233" s="122"/>
      <c r="F233" s="122"/>
      <c r="G233" s="122"/>
    </row>
    <row r="234" spans="5:7" ht="12">
      <c r="E234" s="122"/>
      <c r="F234" s="122"/>
      <c r="G234" s="122"/>
    </row>
    <row r="235" spans="5:7" ht="12">
      <c r="E235" s="122"/>
      <c r="F235" s="122"/>
      <c r="G235" s="122"/>
    </row>
    <row r="236" spans="5:7" ht="12">
      <c r="E236" s="122"/>
      <c r="F236" s="122"/>
      <c r="G236" s="122"/>
    </row>
    <row r="237" spans="5:7" ht="12">
      <c r="E237" s="122"/>
      <c r="F237" s="122"/>
      <c r="G237" s="122"/>
    </row>
    <row r="238" spans="5:7" ht="12">
      <c r="E238" s="122"/>
      <c r="F238" s="122"/>
      <c r="G238" s="122"/>
    </row>
    <row r="239" spans="5:7" ht="12">
      <c r="E239" s="122"/>
      <c r="F239" s="122"/>
      <c r="G239" s="122"/>
    </row>
    <row r="240" spans="5:7" ht="12">
      <c r="E240" s="122"/>
      <c r="F240" s="122"/>
      <c r="G240" s="122"/>
    </row>
    <row r="241" spans="5:7" ht="12">
      <c r="E241" s="122"/>
      <c r="F241" s="122"/>
      <c r="G241" s="122"/>
    </row>
    <row r="242" spans="5:7" ht="12">
      <c r="E242" s="122"/>
      <c r="F242" s="122"/>
      <c r="G242" s="122"/>
    </row>
    <row r="243" spans="5:7" ht="12">
      <c r="E243" s="122"/>
      <c r="F243" s="122"/>
      <c r="G243" s="122"/>
    </row>
    <row r="244" spans="5:7" ht="12">
      <c r="E244" s="122"/>
      <c r="F244" s="122"/>
      <c r="G244" s="122"/>
    </row>
    <row r="245" spans="5:7" ht="12">
      <c r="E245" s="122"/>
      <c r="F245" s="122"/>
      <c r="G245" s="122"/>
    </row>
    <row r="246" spans="5:7" ht="12">
      <c r="E246" s="122"/>
      <c r="F246" s="122"/>
      <c r="G246" s="122"/>
    </row>
    <row r="247" spans="5:7" ht="12">
      <c r="E247" s="122"/>
      <c r="F247" s="122"/>
      <c r="G247" s="122"/>
    </row>
    <row r="248" spans="5:7" ht="12">
      <c r="E248" s="122"/>
      <c r="F248" s="122"/>
      <c r="G248" s="122"/>
    </row>
    <row r="249" spans="5:7" ht="12">
      <c r="E249" s="122"/>
      <c r="F249" s="122"/>
      <c r="G249" s="122"/>
    </row>
    <row r="250" spans="5:7" ht="12">
      <c r="E250" s="122"/>
      <c r="F250" s="122"/>
      <c r="G250" s="122"/>
    </row>
    <row r="251" spans="5:7" ht="12">
      <c r="E251" s="122"/>
      <c r="F251" s="122"/>
      <c r="G251" s="122"/>
    </row>
    <row r="252" spans="5:7" ht="12">
      <c r="E252" s="122"/>
      <c r="F252" s="122"/>
      <c r="G252" s="122"/>
    </row>
    <row r="253" spans="5:7" ht="12">
      <c r="E253" s="122"/>
      <c r="F253" s="122"/>
      <c r="G253" s="122"/>
    </row>
    <row r="254" spans="5:7" ht="12">
      <c r="E254" s="122"/>
      <c r="F254" s="122"/>
      <c r="G254" s="122"/>
    </row>
    <row r="255" spans="5:7" ht="12">
      <c r="E255" s="122"/>
      <c r="F255" s="122"/>
      <c r="G255" s="122"/>
    </row>
    <row r="256" spans="5:7" ht="12">
      <c r="E256" s="122"/>
      <c r="F256" s="122"/>
      <c r="G256" s="122"/>
    </row>
    <row r="257" spans="5:7" ht="12">
      <c r="E257" s="122"/>
      <c r="F257" s="122"/>
      <c r="G257" s="122"/>
    </row>
    <row r="258" spans="5:7" ht="12">
      <c r="E258" s="122"/>
      <c r="F258" s="122"/>
      <c r="G258" s="122"/>
    </row>
    <row r="259" spans="5:7" ht="12">
      <c r="E259" s="122"/>
      <c r="F259" s="122"/>
      <c r="G259" s="122"/>
    </row>
    <row r="260" spans="5:7" ht="12">
      <c r="E260" s="122"/>
      <c r="F260" s="122"/>
      <c r="G260" s="122"/>
    </row>
    <row r="261" spans="5:7" ht="12">
      <c r="E261" s="122"/>
      <c r="F261" s="122"/>
      <c r="G261" s="122"/>
    </row>
    <row r="262" spans="5:7" ht="12">
      <c r="E262" s="122"/>
      <c r="F262" s="122"/>
      <c r="G262" s="122"/>
    </row>
    <row r="263" spans="5:7" ht="12">
      <c r="E263" s="122"/>
      <c r="F263" s="122"/>
      <c r="G263" s="122"/>
    </row>
    <row r="264" spans="5:7" ht="12">
      <c r="E264" s="122"/>
      <c r="F264" s="122"/>
      <c r="G264" s="122"/>
    </row>
    <row r="265" spans="5:7" ht="12">
      <c r="E265" s="122"/>
      <c r="F265" s="122"/>
      <c r="G265" s="122"/>
    </row>
    <row r="266" spans="5:7" ht="12">
      <c r="E266" s="122"/>
      <c r="F266" s="122"/>
      <c r="G266" s="122"/>
    </row>
    <row r="267" spans="5:7" ht="12">
      <c r="E267" s="122"/>
      <c r="F267" s="122"/>
      <c r="G267" s="122"/>
    </row>
    <row r="268" spans="5:7" ht="12">
      <c r="E268" s="122"/>
      <c r="F268" s="122"/>
      <c r="G268" s="122"/>
    </row>
    <row r="269" spans="5:7" ht="12">
      <c r="E269" s="122"/>
      <c r="F269" s="122"/>
      <c r="G269" s="122"/>
    </row>
    <row r="270" spans="5:7" ht="12">
      <c r="E270" s="122"/>
      <c r="F270" s="122"/>
      <c r="G270" s="122"/>
    </row>
    <row r="271" spans="5:7" ht="12">
      <c r="E271" s="122"/>
      <c r="F271" s="122"/>
      <c r="G271" s="122"/>
    </row>
    <row r="272" spans="5:7" ht="12">
      <c r="E272" s="122"/>
      <c r="F272" s="122"/>
      <c r="G272" s="122"/>
    </row>
    <row r="273" spans="5:7" ht="12">
      <c r="E273" s="122"/>
      <c r="F273" s="122"/>
      <c r="G273" s="122"/>
    </row>
    <row r="274" spans="5:7" ht="12">
      <c r="E274" s="122"/>
      <c r="F274" s="122"/>
      <c r="G274" s="122"/>
    </row>
    <row r="275" spans="5:7" ht="12">
      <c r="E275" s="122"/>
      <c r="F275" s="122"/>
      <c r="G275" s="122"/>
    </row>
    <row r="276" spans="5:7" ht="12">
      <c r="E276" s="122"/>
      <c r="F276" s="122"/>
      <c r="G276" s="122"/>
    </row>
    <row r="277" spans="5:7" ht="12">
      <c r="E277" s="122"/>
      <c r="F277" s="122"/>
      <c r="G277" s="122"/>
    </row>
    <row r="278" spans="5:7" ht="12">
      <c r="E278" s="122"/>
      <c r="F278" s="122"/>
      <c r="G278" s="122"/>
    </row>
    <row r="279" spans="5:7" ht="12">
      <c r="E279" s="122"/>
      <c r="F279" s="122"/>
      <c r="G279" s="122"/>
    </row>
    <row r="280" spans="5:7" ht="12">
      <c r="E280" s="122"/>
      <c r="F280" s="122"/>
      <c r="G280" s="122"/>
    </row>
    <row r="281" spans="5:7" ht="12">
      <c r="E281" s="122"/>
      <c r="F281" s="122"/>
      <c r="G281" s="122"/>
    </row>
    <row r="282" spans="5:7" ht="12">
      <c r="E282" s="122"/>
      <c r="F282" s="122"/>
      <c r="G282" s="122"/>
    </row>
    <row r="283" spans="5:7" ht="12">
      <c r="E283" s="122"/>
      <c r="F283" s="122"/>
      <c r="G283" s="122"/>
    </row>
    <row r="284" spans="5:7" ht="12">
      <c r="E284" s="122"/>
      <c r="F284" s="122"/>
      <c r="G284" s="122"/>
    </row>
    <row r="285" spans="5:7" ht="12">
      <c r="E285" s="122"/>
      <c r="F285" s="122"/>
      <c r="G285" s="122"/>
    </row>
    <row r="286" spans="5:7" ht="12">
      <c r="E286" s="122"/>
      <c r="F286" s="122"/>
      <c r="G286" s="122"/>
    </row>
    <row r="287" spans="5:7" ht="12">
      <c r="E287" s="122"/>
      <c r="F287" s="122"/>
      <c r="G287" s="122"/>
    </row>
    <row r="288" spans="5:7" ht="12">
      <c r="E288" s="122"/>
      <c r="F288" s="122"/>
      <c r="G288" s="122"/>
    </row>
    <row r="289" spans="5:7" ht="12">
      <c r="E289" s="122"/>
      <c r="F289" s="122"/>
      <c r="G289" s="122"/>
    </row>
    <row r="290" spans="5:7" ht="12">
      <c r="E290" s="122"/>
      <c r="F290" s="122"/>
      <c r="G290" s="122"/>
    </row>
    <row r="291" spans="5:7" ht="12">
      <c r="E291" s="122"/>
      <c r="F291" s="122"/>
      <c r="G291" s="122"/>
    </row>
    <row r="292" spans="5:7" ht="12">
      <c r="E292" s="122"/>
      <c r="F292" s="122"/>
      <c r="G292" s="122"/>
    </row>
    <row r="293" spans="5:7" ht="12">
      <c r="E293" s="122"/>
      <c r="F293" s="122"/>
      <c r="G293" s="122"/>
    </row>
    <row r="294" spans="5:7" ht="12">
      <c r="E294" s="122"/>
      <c r="F294" s="122"/>
      <c r="G294" s="122"/>
    </row>
    <row r="295" spans="5:7" ht="12">
      <c r="E295" s="122"/>
      <c r="F295" s="122"/>
      <c r="G295" s="122"/>
    </row>
    <row r="296" spans="5:7" ht="12">
      <c r="E296" s="122"/>
      <c r="F296" s="122"/>
      <c r="G296" s="122"/>
    </row>
    <row r="297" spans="5:7" ht="12">
      <c r="E297" s="122"/>
      <c r="F297" s="122"/>
      <c r="G297" s="122"/>
    </row>
    <row r="298" spans="5:7" ht="12">
      <c r="E298" s="122"/>
      <c r="F298" s="122"/>
      <c r="G298" s="122"/>
    </row>
    <row r="299" spans="5:7" ht="12">
      <c r="E299" s="122"/>
      <c r="F299" s="122"/>
      <c r="G299" s="122"/>
    </row>
    <row r="300" spans="5:7" ht="12">
      <c r="E300" s="122"/>
      <c r="F300" s="122"/>
      <c r="G300" s="122"/>
    </row>
    <row r="301" spans="5:7" ht="12">
      <c r="E301" s="122"/>
      <c r="F301" s="122"/>
      <c r="G301" s="122"/>
    </row>
    <row r="302" spans="5:7" ht="12">
      <c r="E302" s="122"/>
      <c r="F302" s="122"/>
      <c r="G302" s="122"/>
    </row>
    <row r="303" spans="5:7" ht="12">
      <c r="E303" s="122"/>
      <c r="F303" s="122"/>
      <c r="G303" s="122"/>
    </row>
    <row r="304" spans="5:7" ht="12">
      <c r="E304" s="122"/>
      <c r="F304" s="122"/>
      <c r="G304" s="122"/>
    </row>
    <row r="305" spans="5:7" ht="12">
      <c r="E305" s="122"/>
      <c r="F305" s="122"/>
      <c r="G305" s="122"/>
    </row>
    <row r="306" spans="5:7" ht="12">
      <c r="E306" s="122"/>
      <c r="F306" s="122"/>
      <c r="G306" s="122"/>
    </row>
    <row r="307" spans="5:7" ht="12">
      <c r="E307" s="122"/>
      <c r="F307" s="122"/>
      <c r="G307" s="122"/>
    </row>
    <row r="308" spans="5:7" ht="12">
      <c r="E308" s="122"/>
      <c r="F308" s="122"/>
      <c r="G308" s="122"/>
    </row>
    <row r="309" spans="5:7" ht="12">
      <c r="E309" s="122"/>
      <c r="F309" s="122"/>
      <c r="G309" s="122"/>
    </row>
    <row r="310" spans="5:7" ht="12">
      <c r="E310" s="122"/>
      <c r="F310" s="122"/>
      <c r="G310" s="122"/>
    </row>
    <row r="311" spans="5:7" ht="12">
      <c r="E311" s="122"/>
      <c r="F311" s="122"/>
      <c r="G311" s="122"/>
    </row>
    <row r="312" spans="5:7" ht="12">
      <c r="E312" s="122"/>
      <c r="F312" s="122"/>
      <c r="G312" s="122"/>
    </row>
    <row r="313" spans="5:7" ht="12">
      <c r="E313" s="122"/>
      <c r="F313" s="122"/>
      <c r="G313" s="122"/>
    </row>
    <row r="314" spans="5:7" ht="12">
      <c r="E314" s="122"/>
      <c r="F314" s="122"/>
      <c r="G314" s="122"/>
    </row>
    <row r="315" spans="5:7" ht="12">
      <c r="E315" s="122"/>
      <c r="F315" s="122"/>
      <c r="G315" s="122"/>
    </row>
    <row r="316" spans="5:7" ht="12">
      <c r="E316" s="122"/>
      <c r="F316" s="122"/>
      <c r="G316" s="122"/>
    </row>
    <row r="317" spans="5:7" ht="12">
      <c r="E317" s="122"/>
      <c r="F317" s="122"/>
      <c r="G317" s="122"/>
    </row>
    <row r="318" spans="5:7" ht="12">
      <c r="E318" s="122"/>
      <c r="F318" s="122"/>
      <c r="G318" s="122"/>
    </row>
    <row r="319" spans="5:7" ht="12">
      <c r="E319" s="122"/>
      <c r="F319" s="122"/>
      <c r="G319" s="122"/>
    </row>
    <row r="320" spans="5:7" ht="12">
      <c r="E320" s="122"/>
      <c r="F320" s="122"/>
      <c r="G320" s="122"/>
    </row>
    <row r="321" spans="5:7" ht="12">
      <c r="E321" s="122"/>
      <c r="F321" s="122"/>
      <c r="G321" s="122"/>
    </row>
    <row r="322" spans="5:7" ht="12">
      <c r="E322" s="122"/>
      <c r="F322" s="122"/>
      <c r="G322" s="122"/>
    </row>
    <row r="323" spans="5:7" ht="12">
      <c r="E323" s="122"/>
      <c r="F323" s="122"/>
      <c r="G323" s="122"/>
    </row>
    <row r="324" spans="5:7" ht="12">
      <c r="E324" s="122"/>
      <c r="F324" s="122"/>
      <c r="G324" s="122"/>
    </row>
    <row r="325" spans="5:7" ht="12">
      <c r="E325" s="122"/>
      <c r="F325" s="122"/>
      <c r="G325" s="122"/>
    </row>
    <row r="326" spans="5:7" ht="12">
      <c r="E326" s="122"/>
      <c r="F326" s="122"/>
      <c r="G326" s="122"/>
    </row>
    <row r="327" spans="5:7" ht="12">
      <c r="E327" s="122"/>
      <c r="F327" s="122"/>
      <c r="G327" s="122"/>
    </row>
    <row r="328" spans="5:7" ht="12">
      <c r="E328" s="122"/>
      <c r="F328" s="122"/>
      <c r="G328" s="122"/>
    </row>
    <row r="329" spans="5:7" ht="12">
      <c r="E329" s="122"/>
      <c r="F329" s="122"/>
      <c r="G329" s="122"/>
    </row>
    <row r="330" spans="5:7" ht="12">
      <c r="E330" s="122"/>
      <c r="F330" s="122"/>
      <c r="G330" s="122"/>
    </row>
    <row r="331" spans="5:7" ht="12">
      <c r="E331" s="122"/>
      <c r="F331" s="122"/>
      <c r="G331" s="122"/>
    </row>
    <row r="332" spans="5:7" ht="12">
      <c r="E332" s="122"/>
      <c r="F332" s="122"/>
      <c r="G332" s="122"/>
    </row>
    <row r="333" spans="5:7" ht="12">
      <c r="E333" s="122"/>
      <c r="F333" s="122"/>
      <c r="G333" s="122"/>
    </row>
    <row r="334" spans="5:7" ht="12">
      <c r="E334" s="122"/>
      <c r="F334" s="122"/>
      <c r="G334" s="122"/>
    </row>
    <row r="335" spans="5:7" ht="12">
      <c r="E335" s="122"/>
      <c r="F335" s="122"/>
      <c r="G335" s="122"/>
    </row>
    <row r="336" spans="5:7" ht="12">
      <c r="E336" s="122"/>
      <c r="F336" s="122"/>
      <c r="G336" s="122"/>
    </row>
    <row r="337" spans="5:7" ht="12">
      <c r="E337" s="122"/>
      <c r="F337" s="122"/>
      <c r="G337" s="122"/>
    </row>
    <row r="338" spans="5:7" ht="12">
      <c r="E338" s="122"/>
      <c r="F338" s="122"/>
      <c r="G338" s="122"/>
    </row>
    <row r="339" spans="5:7" ht="12">
      <c r="E339" s="122"/>
      <c r="F339" s="122"/>
      <c r="G339" s="122"/>
    </row>
    <row r="340" spans="5:7" ht="12">
      <c r="E340" s="122"/>
      <c r="F340" s="122"/>
      <c r="G340" s="122"/>
    </row>
    <row r="341" spans="5:7" ht="12">
      <c r="E341" s="122"/>
      <c r="F341" s="122"/>
      <c r="G341" s="122"/>
    </row>
    <row r="342" spans="5:7" ht="12">
      <c r="E342" s="122"/>
      <c r="F342" s="122"/>
      <c r="G342" s="122"/>
    </row>
    <row r="343" spans="5:7" ht="12">
      <c r="E343" s="122"/>
      <c r="F343" s="122"/>
      <c r="G343" s="122"/>
    </row>
    <row r="344" spans="5:7" ht="12">
      <c r="E344" s="122"/>
      <c r="F344" s="122"/>
      <c r="G344" s="122"/>
    </row>
    <row r="345" spans="5:7" ht="12">
      <c r="E345" s="122"/>
      <c r="F345" s="122"/>
      <c r="G345" s="122"/>
    </row>
    <row r="346" spans="5:7" ht="12">
      <c r="E346" s="122"/>
      <c r="F346" s="122"/>
      <c r="G346" s="122"/>
    </row>
    <row r="347" spans="5:7" ht="12">
      <c r="E347" s="122"/>
      <c r="F347" s="122"/>
      <c r="G347" s="122"/>
    </row>
    <row r="348" spans="5:7" ht="12">
      <c r="E348" s="122"/>
      <c r="F348" s="122"/>
      <c r="G348" s="122"/>
    </row>
    <row r="349" spans="5:7" ht="12">
      <c r="E349" s="122"/>
      <c r="F349" s="122"/>
      <c r="G349" s="122"/>
    </row>
    <row r="350" spans="5:7" ht="12">
      <c r="E350" s="122"/>
      <c r="F350" s="122"/>
      <c r="G350" s="122"/>
    </row>
    <row r="351" spans="5:7" ht="12">
      <c r="E351" s="122"/>
      <c r="F351" s="122"/>
      <c r="G351" s="122"/>
    </row>
    <row r="352" spans="5:7" ht="12">
      <c r="E352" s="122"/>
      <c r="F352" s="122"/>
      <c r="G352" s="122"/>
    </row>
    <row r="353" spans="5:7" ht="12">
      <c r="E353" s="122"/>
      <c r="F353" s="122"/>
      <c r="G353" s="122"/>
    </row>
    <row r="354" spans="5:7" ht="12">
      <c r="E354" s="122"/>
      <c r="F354" s="122"/>
      <c r="G354" s="122"/>
    </row>
    <row r="355" spans="5:7" ht="12">
      <c r="E355" s="122"/>
      <c r="F355" s="122"/>
      <c r="G355" s="122"/>
    </row>
    <row r="356" spans="5:7" ht="12">
      <c r="E356" s="122"/>
      <c r="F356" s="122"/>
      <c r="G356" s="122"/>
    </row>
    <row r="357" spans="5:7" ht="12">
      <c r="E357" s="122"/>
      <c r="F357" s="122"/>
      <c r="G357" s="122"/>
    </row>
    <row r="358" spans="5:7" ht="12">
      <c r="E358" s="122"/>
      <c r="F358" s="122"/>
      <c r="G358" s="122"/>
    </row>
    <row r="359" spans="5:7" ht="12">
      <c r="E359" s="122"/>
      <c r="F359" s="122"/>
      <c r="G359" s="122"/>
    </row>
    <row r="360" spans="5:7" ht="12">
      <c r="E360" s="122"/>
      <c r="F360" s="122"/>
      <c r="G360" s="122"/>
    </row>
    <row r="361" spans="5:7" ht="12">
      <c r="E361" s="122"/>
      <c r="F361" s="122"/>
      <c r="G361" s="122"/>
    </row>
    <row r="362" spans="5:7" ht="12">
      <c r="E362" s="122"/>
      <c r="F362" s="122"/>
      <c r="G362" s="122"/>
    </row>
    <row r="363" spans="5:7" ht="12">
      <c r="E363" s="122"/>
      <c r="F363" s="122"/>
      <c r="G363" s="122"/>
    </row>
    <row r="364" spans="5:7" ht="12">
      <c r="E364" s="122"/>
      <c r="F364" s="122"/>
      <c r="G364" s="122"/>
    </row>
    <row r="365" spans="5:7" ht="12">
      <c r="E365" s="122"/>
      <c r="F365" s="122"/>
      <c r="G365" s="122"/>
    </row>
    <row r="366" spans="5:7" ht="12">
      <c r="E366" s="122"/>
      <c r="F366" s="122"/>
      <c r="G366" s="122"/>
    </row>
  </sheetData>
  <mergeCells count="5">
    <mergeCell ref="A121:F121"/>
    <mergeCell ref="A4:E4"/>
    <mergeCell ref="C1:G1"/>
    <mergeCell ref="A8:F8"/>
    <mergeCell ref="B2:F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rowBreaks count="6" manualBreakCount="6">
    <brk id="43" max="7" man="1"/>
    <brk id="72" max="7" man="1"/>
    <brk id="92" max="7" man="1"/>
    <brk id="116" max="7" man="1"/>
    <brk id="165" max="7" man="1"/>
    <brk id="20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cp:lastPrinted>2014-07-24T12:40:57Z</cp:lastPrinted>
  <dcterms:created xsi:type="dcterms:W3CDTF">2008-03-28T11:28:32Z</dcterms:created>
  <dcterms:modified xsi:type="dcterms:W3CDTF">2014-11-06T06:32:42Z</dcterms:modified>
  <cp:category/>
  <cp:version/>
  <cp:contentType/>
  <cp:contentStatus/>
</cp:coreProperties>
</file>