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6.07.16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<sst xmlns="http://schemas.openxmlformats.org/spreadsheetml/2006/main" count="54" uniqueCount="30">
  <si>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</si>
  <si>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</si>
  <si>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</si>
  <si>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</si>
  <si>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</si>
  <si>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</si>
  <si>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</si>
  <si>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</si>
  <si>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</si>
  <si>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</si>
  <si>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</si>
  <si>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</si>
  <si>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</si>
  <si>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</si>
  <si>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</si>
  <si>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</si>
  <si>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</si>
  <si>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</si>
  <si>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</si>
  <si>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</si>
  <si>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</si>
  <si>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</si>
  <si>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</si>
  <si>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</si>
  <si>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</si>
  <si>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</si>
  <si>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</si>
  <si>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ООО "Племзавод Раменское"    отд."Яровое"</t>
  </si>
  <si>
    <t>ООО "Племзавод Раменское"               отд. "Вешние  воды"</t>
  </si>
  <si>
    <t>Сенокошение и заготовка кормов по Лотошинскому району на утро 26 июля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</si>
</sst>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64" fontId="21" fillId="0" borderId="46" xfId="0" applyNumberFormat="1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21" fillId="0" borderId="57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zoomScaleNormal="75" workbookViewId="0" topLeftCell="A1">
      <selection activeCell="G18" sqref="G18"/>
    </sheetView>
  </sheetViews>
  <sheetFormatPr defaultColWidth="9.00390625" defaultRowHeight="12.75"/>
  <cols>
    <col min="1" max="1" width="23.75390625" style="1" customWidth="1"/>
    <col min="2" max="5" width="7.625" style="1" customWidth="1"/>
    <col min="6" max="6" width="7.375" style="1" customWidth="1"/>
    <col min="7" max="7" width="6.875" style="1" customWidth="1"/>
    <col min="8" max="8" width="8.625" style="1" customWidth="1"/>
    <col min="9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8.25390625" style="1" customWidth="1"/>
    <col min="17" max="17" width="5.75390625" style="1" customWidth="1"/>
    <col min="18" max="20" width="5.625" style="1" customWidth="1"/>
    <col min="21" max="21" width="7.25390625" style="1" customWidth="1"/>
    <col min="22" max="24" width="5.25390625" style="1" customWidth="1"/>
    <col min="25" max="25" width="6.375" style="1" customWidth="1"/>
    <col min="26" max="28" width="5.25390625" style="1" customWidth="1"/>
    <col min="29" max="29" width="6.75390625" style="1" customWidth="1"/>
    <col min="30" max="30" width="4.625" style="1" customWidth="1"/>
    <col min="31" max="31" width="4.875" style="1" customWidth="1"/>
    <col min="32" max="32" width="4.625" style="1" customWidth="1"/>
    <col min="33" max="33" width="5.25390625" style="1" customWidth="1"/>
    <col min="34" max="34" width="7.375" style="1" customWidth="1"/>
    <col min="35" max="35" width="10.375" style="1" customWidth="1"/>
    <col min="36" max="36" width="7.25390625" style="1" customWidth="1"/>
    <col min="37" max="37" width="8.375" style="1" customWidth="1"/>
    <col min="38" max="16384" width="9.125" style="1" customWidth="1"/>
  </cols>
  <sheetData>
    <row r="1" spans="1:37" ht="42.75" customHeight="1" thickBo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/>
      <c r="AJ1" s="76"/>
      <c r="AK1" s="76"/>
    </row>
    <row r="2" spans="1:37" ht="42.75" customHeight="1" thickBot="1">
      <c r="A2" s="84" t="s">
        <v>1</v>
      </c>
      <c r="B2" s="87" t="s">
        <v>23</v>
      </c>
      <c r="C2" s="88"/>
      <c r="D2" s="89"/>
      <c r="E2" s="77" t="s">
        <v>3</v>
      </c>
      <c r="F2" s="78"/>
      <c r="G2" s="78"/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  <c r="AC2" s="93" t="s">
        <v>15</v>
      </c>
      <c r="AD2" s="74"/>
      <c r="AE2" s="74"/>
      <c r="AF2" s="74"/>
      <c r="AG2" s="94"/>
      <c r="AH2" s="81" t="s">
        <v>12</v>
      </c>
      <c r="AI2" s="81" t="s">
        <v>26</v>
      </c>
      <c r="AJ2" s="81" t="s">
        <v>7</v>
      </c>
      <c r="AK2" s="81" t="s">
        <v>24</v>
      </c>
    </row>
    <row r="3" spans="1:37" ht="42.75" customHeight="1" thickBot="1">
      <c r="A3" s="85"/>
      <c r="B3" s="90"/>
      <c r="C3" s="91"/>
      <c r="D3" s="92"/>
      <c r="E3" s="77" t="s">
        <v>2</v>
      </c>
      <c r="F3" s="78"/>
      <c r="G3" s="78"/>
      <c r="H3" s="98"/>
      <c r="I3" s="99" t="s">
        <v>4</v>
      </c>
      <c r="J3" s="100"/>
      <c r="K3" s="101"/>
      <c r="L3" s="102"/>
      <c r="M3" s="99" t="s">
        <v>5</v>
      </c>
      <c r="N3" s="100"/>
      <c r="O3" s="101"/>
      <c r="P3" s="102"/>
      <c r="Q3" s="99" t="s">
        <v>6</v>
      </c>
      <c r="R3" s="100"/>
      <c r="S3" s="101"/>
      <c r="T3" s="102"/>
      <c r="U3" s="99" t="s">
        <v>20</v>
      </c>
      <c r="V3" s="100"/>
      <c r="W3" s="101"/>
      <c r="X3" s="102"/>
      <c r="Y3" s="99" t="s">
        <v>25</v>
      </c>
      <c r="Z3" s="100"/>
      <c r="AA3" s="101"/>
      <c r="AB3" s="102"/>
      <c r="AC3" s="95"/>
      <c r="AD3" s="96"/>
      <c r="AE3" s="96"/>
      <c r="AF3" s="96"/>
      <c r="AG3" s="97"/>
      <c r="AH3" s="82"/>
      <c r="AI3" s="82"/>
      <c r="AJ3" s="82"/>
      <c r="AK3" s="82"/>
    </row>
    <row r="4" spans="1:37" ht="42.75" customHeight="1" thickBot="1">
      <c r="A4" s="86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83"/>
      <c r="AI4" s="83"/>
      <c r="AJ4" s="83"/>
      <c r="AK4" s="82"/>
    </row>
    <row r="5" spans="1:37" s="60" customFormat="1" ht="47.25" customHeight="1">
      <c r="A5" s="65" t="s">
        <v>9</v>
      </c>
      <c r="B5" s="53">
        <v>797</v>
      </c>
      <c r="C5" s="54">
        <v>797</v>
      </c>
      <c r="D5" s="55">
        <f aca="true" t="shared" si="0" ref="D5:D11">C5/B5*100</f>
        <v>100</v>
      </c>
      <c r="E5" s="56">
        <v>50</v>
      </c>
      <c r="F5" s="54">
        <v>50</v>
      </c>
      <c r="G5" s="57">
        <f aca="true" t="shared" si="1" ref="G5:G11">F5/E5*100</f>
        <v>100</v>
      </c>
      <c r="H5" s="55">
        <f aca="true" t="shared" si="2" ref="H5:H11">F5*0.45</f>
        <v>22.5</v>
      </c>
      <c r="I5" s="56">
        <v>3845</v>
      </c>
      <c r="J5" s="54">
        <v>3845</v>
      </c>
      <c r="K5" s="57">
        <f aca="true" t="shared" si="3" ref="K5:K11">J5/I5*100</f>
        <v>100</v>
      </c>
      <c r="L5" s="55">
        <f aca="true" t="shared" si="4" ref="L5:L11">J5*0.32</f>
        <v>1230.4</v>
      </c>
      <c r="M5" s="56">
        <v>1530</v>
      </c>
      <c r="N5" s="54">
        <v>1530</v>
      </c>
      <c r="O5" s="57">
        <f>N5/M5*100</f>
        <v>100</v>
      </c>
      <c r="P5" s="55">
        <f>N5*0.18</f>
        <v>275.4</v>
      </c>
      <c r="Q5" s="56"/>
      <c r="R5" s="54"/>
      <c r="S5" s="57"/>
      <c r="T5" s="55"/>
      <c r="U5" s="56"/>
      <c r="V5" s="54"/>
      <c r="W5" s="57"/>
      <c r="X5" s="55"/>
      <c r="Y5" s="56"/>
      <c r="Z5" s="54"/>
      <c r="AA5" s="57"/>
      <c r="AB5" s="55"/>
      <c r="AC5" s="66"/>
      <c r="AD5" s="67"/>
      <c r="AE5" s="68"/>
      <c r="AF5" s="69"/>
      <c r="AG5" s="70"/>
      <c r="AH5" s="58">
        <f aca="true" t="shared" si="5" ref="AH5:AH11">(F5+J5+N5+R5+V5+Z5)/(E5+I5+M5+Q5+U5+Y5)*100</f>
        <v>100</v>
      </c>
      <c r="AI5" s="59">
        <f aca="true" t="shared" si="6" ref="AI5:AI11">H5+L5+P5+T5+X5+AB5</f>
        <v>1528.3000000000002</v>
      </c>
      <c r="AJ5" s="103">
        <v>1720</v>
      </c>
      <c r="AK5" s="105">
        <f>(AI5+AI6)/AJ5*10</f>
        <v>19.199127906976745</v>
      </c>
    </row>
    <row r="6" spans="1:37" s="60" customFormat="1" ht="47.25" customHeight="1">
      <c r="A6" s="22" t="s">
        <v>27</v>
      </c>
      <c r="B6" s="53">
        <v>2290</v>
      </c>
      <c r="C6" s="54">
        <v>861</v>
      </c>
      <c r="D6" s="55">
        <f t="shared" si="0"/>
        <v>37.59825327510917</v>
      </c>
      <c r="E6" s="56">
        <v>1226</v>
      </c>
      <c r="F6" s="54">
        <v>671</v>
      </c>
      <c r="G6" s="57">
        <f t="shared" si="1"/>
        <v>54.730831973898866</v>
      </c>
      <c r="H6" s="55">
        <f t="shared" si="2"/>
        <v>301.95</v>
      </c>
      <c r="I6" s="56">
        <v>9715</v>
      </c>
      <c r="J6" s="54">
        <v>4600</v>
      </c>
      <c r="K6" s="57">
        <f t="shared" si="3"/>
        <v>47.34945959855893</v>
      </c>
      <c r="L6" s="55">
        <f t="shared" si="4"/>
        <v>1472</v>
      </c>
      <c r="M6" s="56">
        <v>3980</v>
      </c>
      <c r="N6" s="54"/>
      <c r="O6" s="57">
        <f>N6/M6*100</f>
        <v>0</v>
      </c>
      <c r="P6" s="55">
        <f>N6*0.18</f>
        <v>0</v>
      </c>
      <c r="Q6" s="56"/>
      <c r="R6" s="54"/>
      <c r="S6" s="57"/>
      <c r="T6" s="55"/>
      <c r="U6" s="56">
        <v>800</v>
      </c>
      <c r="V6" s="54"/>
      <c r="W6" s="57">
        <f>V6/U6*100</f>
        <v>0</v>
      </c>
      <c r="X6" s="55">
        <f>V6*0.22</f>
        <v>0</v>
      </c>
      <c r="Y6" s="56">
        <v>200</v>
      </c>
      <c r="Z6" s="54"/>
      <c r="AA6" s="57">
        <f>Z6/Y6*100</f>
        <v>0</v>
      </c>
      <c r="AB6" s="55">
        <f>Z6*1</f>
        <v>0</v>
      </c>
      <c r="AC6" s="56">
        <v>478</v>
      </c>
      <c r="AD6" s="54"/>
      <c r="AE6" s="61">
        <f>AD6*100/AC6</f>
        <v>0</v>
      </c>
      <c r="AF6" s="62"/>
      <c r="AG6" s="63" t="e">
        <f>AF6/AD6*10</f>
        <v>#DIV/0!</v>
      </c>
      <c r="AH6" s="58">
        <f t="shared" si="5"/>
        <v>33.107216883361595</v>
      </c>
      <c r="AI6" s="59">
        <f t="shared" si="6"/>
        <v>1773.95</v>
      </c>
      <c r="AJ6" s="104"/>
      <c r="AK6" s="106"/>
    </row>
    <row r="7" spans="1:37" s="60" customFormat="1" ht="47.25" customHeight="1">
      <c r="A7" s="23" t="s">
        <v>22</v>
      </c>
      <c r="B7" s="71">
        <v>1159</v>
      </c>
      <c r="C7" s="72">
        <v>1159</v>
      </c>
      <c r="D7" s="55">
        <f t="shared" si="0"/>
        <v>100</v>
      </c>
      <c r="E7" s="73">
        <v>409</v>
      </c>
      <c r="F7" s="72">
        <v>409</v>
      </c>
      <c r="G7" s="57">
        <f t="shared" si="1"/>
        <v>100</v>
      </c>
      <c r="H7" s="55">
        <f t="shared" si="2"/>
        <v>184.05</v>
      </c>
      <c r="I7" s="73">
        <v>5020</v>
      </c>
      <c r="J7" s="72">
        <v>5020</v>
      </c>
      <c r="K7" s="57">
        <f t="shared" si="3"/>
        <v>100</v>
      </c>
      <c r="L7" s="55">
        <f t="shared" si="4"/>
        <v>1606.4</v>
      </c>
      <c r="M7" s="73"/>
      <c r="N7" s="72"/>
      <c r="O7" s="57"/>
      <c r="P7" s="55"/>
      <c r="Q7" s="73"/>
      <c r="R7" s="72"/>
      <c r="S7" s="57"/>
      <c r="T7" s="55"/>
      <c r="U7" s="73"/>
      <c r="V7" s="72"/>
      <c r="W7" s="57"/>
      <c r="X7" s="55"/>
      <c r="Y7" s="73"/>
      <c r="Z7" s="72"/>
      <c r="AA7" s="57"/>
      <c r="AB7" s="55"/>
      <c r="AC7" s="73"/>
      <c r="AD7" s="72"/>
      <c r="AE7" s="61"/>
      <c r="AF7" s="62"/>
      <c r="AG7" s="63"/>
      <c r="AH7" s="58">
        <f t="shared" si="5"/>
        <v>100</v>
      </c>
      <c r="AI7" s="59">
        <f t="shared" si="6"/>
        <v>1790.45</v>
      </c>
      <c r="AJ7" s="107">
        <v>1935</v>
      </c>
      <c r="AK7" s="108">
        <f>(AI7+AI8)/AJ7*10</f>
        <v>17.595090439276486</v>
      </c>
    </row>
    <row r="8" spans="1:37" s="60" customFormat="1" ht="47.25" customHeight="1">
      <c r="A8" s="22" t="s">
        <v>28</v>
      </c>
      <c r="B8" s="71">
        <v>2164</v>
      </c>
      <c r="C8" s="72">
        <v>976</v>
      </c>
      <c r="D8" s="55">
        <f t="shared" si="0"/>
        <v>45.10166358595194</v>
      </c>
      <c r="E8" s="73">
        <v>1091</v>
      </c>
      <c r="F8" s="72">
        <v>864</v>
      </c>
      <c r="G8" s="57">
        <f t="shared" si="1"/>
        <v>79.19340054995418</v>
      </c>
      <c r="H8" s="55">
        <f t="shared" si="2"/>
        <v>388.8</v>
      </c>
      <c r="I8" s="73">
        <v>9280</v>
      </c>
      <c r="J8" s="72">
        <v>3475</v>
      </c>
      <c r="K8" s="57">
        <f t="shared" si="3"/>
        <v>37.446120689655174</v>
      </c>
      <c r="L8" s="55">
        <f t="shared" si="4"/>
        <v>1112</v>
      </c>
      <c r="M8" s="73">
        <v>7524</v>
      </c>
      <c r="N8" s="72">
        <v>630</v>
      </c>
      <c r="O8" s="57">
        <f>N8/M8*100</f>
        <v>8.373205741626794</v>
      </c>
      <c r="P8" s="55">
        <f>N8*0.18</f>
        <v>113.39999999999999</v>
      </c>
      <c r="Q8" s="73"/>
      <c r="R8" s="72"/>
      <c r="S8" s="57"/>
      <c r="T8" s="55"/>
      <c r="U8" s="73">
        <v>800</v>
      </c>
      <c r="V8" s="72"/>
      <c r="W8" s="57">
        <f>V8/U8*100</f>
        <v>0</v>
      </c>
      <c r="X8" s="55">
        <f>V8*0.22</f>
        <v>0</v>
      </c>
      <c r="Y8" s="73">
        <v>1500</v>
      </c>
      <c r="Z8" s="72"/>
      <c r="AA8" s="57">
        <f>Z8/Y8*100</f>
        <v>0</v>
      </c>
      <c r="AB8" s="55">
        <f>Z8*1</f>
        <v>0</v>
      </c>
      <c r="AC8" s="73">
        <v>300</v>
      </c>
      <c r="AD8" s="72"/>
      <c r="AE8" s="61">
        <f>AD8*100/AC8</f>
        <v>0</v>
      </c>
      <c r="AF8" s="62"/>
      <c r="AG8" s="63" t="e">
        <f>AF8/AD8*10</f>
        <v>#DIV/0!</v>
      </c>
      <c r="AH8" s="58">
        <f t="shared" si="5"/>
        <v>24.60510027234464</v>
      </c>
      <c r="AI8" s="59">
        <f t="shared" si="6"/>
        <v>1614.2</v>
      </c>
      <c r="AJ8" s="109"/>
      <c r="AK8" s="110"/>
    </row>
    <row r="9" spans="1:37" s="24" customFormat="1" ht="51" customHeight="1">
      <c r="A9" s="22" t="s">
        <v>13</v>
      </c>
      <c r="B9" s="25">
        <v>2500</v>
      </c>
      <c r="C9" s="10">
        <v>680</v>
      </c>
      <c r="D9" s="6">
        <f t="shared" si="0"/>
        <v>27.200000000000003</v>
      </c>
      <c r="E9" s="11">
        <v>1100</v>
      </c>
      <c r="F9" s="12">
        <v>85</v>
      </c>
      <c r="G9" s="7">
        <f t="shared" si="1"/>
        <v>7.727272727272727</v>
      </c>
      <c r="H9" s="6">
        <f t="shared" si="2"/>
        <v>38.25</v>
      </c>
      <c r="I9" s="11">
        <v>9000</v>
      </c>
      <c r="J9" s="12">
        <v>5594</v>
      </c>
      <c r="K9" s="7">
        <f t="shared" si="3"/>
        <v>62.15555555555555</v>
      </c>
      <c r="L9" s="6">
        <f t="shared" si="4"/>
        <v>1790.08</v>
      </c>
      <c r="M9" s="11">
        <v>12000</v>
      </c>
      <c r="N9" s="12"/>
      <c r="O9" s="7">
        <f>N9/M9*100</f>
        <v>0</v>
      </c>
      <c r="P9" s="6">
        <f>N9*0.18</f>
        <v>0</v>
      </c>
      <c r="Q9" s="11">
        <v>350</v>
      </c>
      <c r="R9" s="12">
        <v>84</v>
      </c>
      <c r="S9" s="7">
        <f>R9/Q9*100</f>
        <v>24</v>
      </c>
      <c r="T9" s="6">
        <f>R9*0.85</f>
        <v>71.39999999999999</v>
      </c>
      <c r="U9" s="11">
        <v>700</v>
      </c>
      <c r="V9" s="12"/>
      <c r="W9" s="7">
        <f>V9/U9*100</f>
        <v>0</v>
      </c>
      <c r="X9" s="6">
        <f>V9*0.22</f>
        <v>0</v>
      </c>
      <c r="Y9" s="11"/>
      <c r="Z9" s="12"/>
      <c r="AA9" s="7"/>
      <c r="AB9" s="6"/>
      <c r="AC9" s="11">
        <v>525</v>
      </c>
      <c r="AD9" s="12"/>
      <c r="AE9" s="40">
        <f>AD9*100/AC9</f>
        <v>0</v>
      </c>
      <c r="AF9" s="41"/>
      <c r="AG9" s="42" t="e">
        <f>AF9/AD9*10</f>
        <v>#DIV/0!</v>
      </c>
      <c r="AH9" s="8">
        <f t="shared" si="5"/>
        <v>24.89416846652268</v>
      </c>
      <c r="AI9" s="8">
        <f t="shared" si="6"/>
        <v>1899.73</v>
      </c>
      <c r="AJ9" s="13">
        <v>1882</v>
      </c>
      <c r="AK9" s="9">
        <f>AI9/AJ9*10</f>
        <v>10.094208289054198</v>
      </c>
    </row>
    <row r="10" spans="1:37" s="24" customFormat="1" ht="51" customHeight="1" thickBot="1">
      <c r="A10" s="23" t="s">
        <v>14</v>
      </c>
      <c r="B10" s="39">
        <v>2500</v>
      </c>
      <c r="C10" s="14">
        <v>1830</v>
      </c>
      <c r="D10" s="15">
        <f t="shared" si="0"/>
        <v>73.2</v>
      </c>
      <c r="E10" s="16">
        <v>1000</v>
      </c>
      <c r="F10" s="18">
        <v>410</v>
      </c>
      <c r="G10" s="17">
        <f t="shared" si="1"/>
        <v>41</v>
      </c>
      <c r="H10" s="6">
        <f t="shared" si="2"/>
        <v>184.5</v>
      </c>
      <c r="I10" s="16">
        <v>4000</v>
      </c>
      <c r="J10" s="18">
        <v>3300</v>
      </c>
      <c r="K10" s="17">
        <f t="shared" si="3"/>
        <v>82.5</v>
      </c>
      <c r="L10" s="15">
        <f t="shared" si="4"/>
        <v>1056</v>
      </c>
      <c r="M10" s="16">
        <v>5400</v>
      </c>
      <c r="N10" s="18">
        <v>5990</v>
      </c>
      <c r="O10" s="17">
        <f>N10/M10*100</f>
        <v>110.92592592592592</v>
      </c>
      <c r="P10" s="6">
        <f>N10*0.18</f>
        <v>1078.2</v>
      </c>
      <c r="Q10" s="16"/>
      <c r="R10" s="18"/>
      <c r="S10" s="17"/>
      <c r="T10" s="15"/>
      <c r="U10" s="16">
        <v>350</v>
      </c>
      <c r="V10" s="18"/>
      <c r="W10" s="17">
        <f>V10/U10*100</f>
        <v>0</v>
      </c>
      <c r="X10" s="15">
        <f>V10*0.22</f>
        <v>0</v>
      </c>
      <c r="Y10" s="16">
        <v>100</v>
      </c>
      <c r="Z10" s="18"/>
      <c r="AA10" s="17">
        <f>Z10/Y10*100</f>
        <v>0</v>
      </c>
      <c r="AB10" s="15">
        <f>Z10*1</f>
        <v>0</v>
      </c>
      <c r="AC10" s="16"/>
      <c r="AD10" s="18"/>
      <c r="AE10" s="43"/>
      <c r="AF10" s="44"/>
      <c r="AG10" s="45" t="e">
        <f>AF10/AD10*10</f>
        <v>#DIV/0!</v>
      </c>
      <c r="AH10" s="19">
        <f t="shared" si="5"/>
        <v>89.40092165898618</v>
      </c>
      <c r="AI10" s="19">
        <f t="shared" si="6"/>
        <v>2318.7</v>
      </c>
      <c r="AJ10" s="20">
        <v>930</v>
      </c>
      <c r="AK10" s="21">
        <f>AI10/AJ10*10</f>
        <v>24.932258064516127</v>
      </c>
    </row>
    <row r="11" spans="1:37" s="32" customFormat="1" ht="51" customHeight="1" thickBot="1">
      <c r="A11" s="26" t="s">
        <v>10</v>
      </c>
      <c r="B11" s="27">
        <f>SUM(B5:B10)</f>
        <v>11410</v>
      </c>
      <c r="C11" s="35">
        <f>SUM(C5:C10)</f>
        <v>6303</v>
      </c>
      <c r="D11" s="29">
        <f t="shared" si="0"/>
        <v>55.24101665205959</v>
      </c>
      <c r="E11" s="35">
        <f>SUM(E5:E10)</f>
        <v>4876</v>
      </c>
      <c r="F11" s="28">
        <f>SUM(F5:F10)</f>
        <v>2489</v>
      </c>
      <c r="G11" s="30">
        <f t="shared" si="1"/>
        <v>51.0459392945037</v>
      </c>
      <c r="H11" s="30">
        <f t="shared" si="2"/>
        <v>1120.05</v>
      </c>
      <c r="I11" s="27">
        <f>SUM(I5:I10)</f>
        <v>40860</v>
      </c>
      <c r="J11" s="28">
        <f>SUM(J5:J10)</f>
        <v>25834</v>
      </c>
      <c r="K11" s="36">
        <f t="shared" si="3"/>
        <v>63.22564855604503</v>
      </c>
      <c r="L11" s="29">
        <f t="shared" si="4"/>
        <v>8266.880000000001</v>
      </c>
      <c r="M11" s="34">
        <f>SUM(M5:M10)</f>
        <v>30434</v>
      </c>
      <c r="N11" s="28">
        <f>SUM(N5:N10)</f>
        <v>8150</v>
      </c>
      <c r="O11" s="30">
        <f>N11/M11*100</f>
        <v>26.779260038115265</v>
      </c>
      <c r="P11" s="29">
        <f>N11*0.18</f>
        <v>1467</v>
      </c>
      <c r="Q11" s="27">
        <f>SUM(Q5:Q10)</f>
        <v>350</v>
      </c>
      <c r="R11" s="38">
        <f>SUM(R9:R10)</f>
        <v>84</v>
      </c>
      <c r="S11" s="30">
        <f>SUM(S9:S10)</f>
        <v>24</v>
      </c>
      <c r="T11" s="29">
        <f>R11*0.85</f>
        <v>71.39999999999999</v>
      </c>
      <c r="U11" s="27">
        <f>SUM(U5:U10)</f>
        <v>2650</v>
      </c>
      <c r="V11" s="38">
        <f>SUM(V9:V10)</f>
        <v>0</v>
      </c>
      <c r="W11" s="30">
        <f>SUM(W9:W10)</f>
        <v>0</v>
      </c>
      <c r="X11" s="29">
        <f>V11*0.22</f>
        <v>0</v>
      </c>
      <c r="Y11" s="27">
        <f>SUM(Y5:Y10)</f>
        <v>1800</v>
      </c>
      <c r="Z11" s="38">
        <f>SUM(Z9:Z10)</f>
        <v>0</v>
      </c>
      <c r="AA11" s="30">
        <f>SUM(AA9:AA10)</f>
        <v>0</v>
      </c>
      <c r="AB11" s="29">
        <f>Z11*1</f>
        <v>0</v>
      </c>
      <c r="AC11" s="27">
        <f>SUM(AC5:AC10)</f>
        <v>1303</v>
      </c>
      <c r="AD11" s="28">
        <f>SUM(AD5:AD10)</f>
        <v>0</v>
      </c>
      <c r="AE11" s="36">
        <f>AD11*100/AC11</f>
        <v>0</v>
      </c>
      <c r="AF11" s="46">
        <f>SUM(AF5:AF10)</f>
        <v>0</v>
      </c>
      <c r="AG11" s="47" t="e">
        <f>AF11/AD11*10</f>
        <v>#DIV/0!</v>
      </c>
      <c r="AH11" s="31">
        <f t="shared" si="5"/>
        <v>45.14882055082129</v>
      </c>
      <c r="AI11" s="33">
        <f t="shared" si="6"/>
        <v>10925.33</v>
      </c>
      <c r="AJ11" s="37">
        <f>SUM(AJ5:AJ10)</f>
        <v>6467</v>
      </c>
      <c r="AK11" s="48">
        <f>AI11/AJ11*10</f>
        <v>16.893969383021496</v>
      </c>
    </row>
    <row r="12" ht="15.75">
      <c r="AI12" s="64"/>
    </row>
  </sheetData>
  <mergeCells count="19">
    <mergeCell ref="AJ5:AJ6"/>
    <mergeCell ref="AK5:AK6"/>
    <mergeCell ref="AJ7:AJ8"/>
    <mergeCell ref="AK7:AK8"/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2016-07-26T07:49:33Z</dcterms:modified>
  <cp:category/>
  <cp:version/>
  <cp:contentType/>
  <cp:contentStatus/>
</cp:coreProperties>
</file>